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itamsut\Desktop\"/>
    </mc:Choice>
  </mc:AlternateContent>
  <bookViews>
    <workbookView xWindow="360" yWindow="30" windowWidth="15570" windowHeight="10545" firstSheet="2" activeTab="5"/>
  </bookViews>
  <sheets>
    <sheet name="סיכום מפרט" sheetId="6" r:id="rId1"/>
    <sheet name="מפרט שנה א" sheetId="3" r:id="rId2"/>
    <sheet name="מפרט שנה ב" sheetId="4" r:id="rId3"/>
    <sheet name="מפרט שנה ג" sheetId="5" r:id="rId4"/>
    <sheet name="דיווח אסמכתאות" sheetId="1" r:id="rId5"/>
    <sheet name="דוח כספי" sheetId="7" r:id="rId6"/>
  </sheets>
  <definedNames>
    <definedName name="OLE_LINK4" localSheetId="1">'מפרט שנה א'!$B$69</definedName>
    <definedName name="_xlnm.Print_Area" localSheetId="5">'דוח כספי'!$A$1:$K$119</definedName>
    <definedName name="_xlnm.Print_Area" localSheetId="0">'סיכום מפרט'!$A$1:$H$95</definedName>
  </definedNames>
  <calcPr calcId="152511"/>
</workbook>
</file>

<file path=xl/calcChain.xml><?xml version="1.0" encoding="utf-8"?>
<calcChain xmlns="http://schemas.openxmlformats.org/spreadsheetml/2006/main">
  <c r="F39" i="1" l="1"/>
  <c r="C10" i="1" s="1"/>
  <c r="C11" i="6"/>
  <c r="C12" i="6" s="1"/>
  <c r="F11" i="7" s="1"/>
  <c r="E91" i="5"/>
  <c r="E79" i="5"/>
  <c r="E68" i="5"/>
  <c r="E55" i="5"/>
  <c r="E91" i="4"/>
  <c r="E79" i="4"/>
  <c r="E68" i="4"/>
  <c r="E55" i="4"/>
  <c r="E91" i="3"/>
  <c r="E79" i="3"/>
  <c r="E68" i="3"/>
  <c r="J50" i="7"/>
  <c r="I50" i="7"/>
  <c r="H50" i="7"/>
  <c r="G50" i="7"/>
  <c r="F50" i="7"/>
  <c r="E50" i="7"/>
  <c r="D50" i="7"/>
  <c r="C50" i="7"/>
  <c r="J36" i="7"/>
  <c r="I36" i="7"/>
  <c r="H36" i="7"/>
  <c r="G36" i="7"/>
  <c r="F36" i="7"/>
  <c r="E36" i="7"/>
  <c r="D36" i="7"/>
  <c r="C36" i="7"/>
  <c r="J22" i="7"/>
  <c r="I22" i="7"/>
  <c r="H22" i="7"/>
  <c r="G22" i="7"/>
  <c r="F22" i="7"/>
  <c r="D22" i="7"/>
  <c r="C22" i="7"/>
  <c r="E22" i="7"/>
  <c r="B82" i="1"/>
  <c r="F82" i="1"/>
  <c r="C14" i="1" s="1"/>
  <c r="B69" i="1"/>
  <c r="F69" i="1"/>
  <c r="C12" i="1" s="1"/>
  <c r="B56" i="1"/>
  <c r="F56" i="1"/>
  <c r="C11" i="1" s="1"/>
  <c r="B39" i="1"/>
  <c r="G8" i="6"/>
  <c r="E58" i="7"/>
  <c r="E68" i="7" s="1"/>
  <c r="D7" i="7"/>
  <c r="D6" i="7"/>
  <c r="C79" i="7" s="1"/>
  <c r="D5" i="7"/>
  <c r="D4" i="7"/>
  <c r="C78" i="7" s="1"/>
  <c r="D3" i="7"/>
  <c r="D8" i="5"/>
  <c r="D7" i="5"/>
  <c r="D6" i="5"/>
  <c r="D5" i="5"/>
  <c r="D4" i="5"/>
  <c r="D8" i="4"/>
  <c r="D7" i="4"/>
  <c r="D6" i="4"/>
  <c r="D5" i="4"/>
  <c r="D4" i="4"/>
  <c r="C14" i="4"/>
  <c r="C15" i="4"/>
  <c r="C16" i="4"/>
  <c r="D8" i="3"/>
  <c r="D7" i="3"/>
  <c r="D6" i="3"/>
  <c r="D5" i="3"/>
  <c r="D4" i="3"/>
  <c r="E55" i="3"/>
  <c r="B3" i="6"/>
  <c r="C4" i="3" s="1"/>
  <c r="H30" i="3"/>
  <c r="H31" i="3"/>
  <c r="H32" i="3"/>
  <c r="H33" i="3"/>
  <c r="H34" i="3"/>
  <c r="H35" i="3"/>
  <c r="H36" i="3"/>
  <c r="H37" i="3"/>
  <c r="J58" i="7" l="1"/>
  <c r="C3" i="7"/>
  <c r="H53" i="7"/>
  <c r="C53" i="7"/>
  <c r="G53" i="7"/>
  <c r="F53" i="7"/>
  <c r="J53" i="7"/>
  <c r="C4" i="5"/>
  <c r="E53" i="7"/>
  <c r="I53" i="7"/>
  <c r="C4" i="4"/>
  <c r="D53" i="7"/>
  <c r="I39" i="7"/>
  <c r="F39" i="7"/>
  <c r="J39" i="7"/>
  <c r="C25" i="7"/>
  <c r="E39" i="7"/>
  <c r="D39" i="7"/>
  <c r="H39" i="7"/>
  <c r="C39" i="7"/>
  <c r="G39" i="7"/>
  <c r="E25" i="7"/>
  <c r="G25" i="7"/>
  <c r="I25" i="7"/>
  <c r="D16" i="7"/>
  <c r="G18" i="1"/>
  <c r="G25" i="1"/>
  <c r="G24" i="1"/>
  <c r="G23" i="1"/>
  <c r="G22" i="1"/>
  <c r="G21" i="1"/>
  <c r="G20" i="1"/>
  <c r="G19" i="1"/>
  <c r="D17" i="5"/>
  <c r="D15" i="5"/>
  <c r="H37" i="5"/>
  <c r="H36" i="5"/>
  <c r="H35" i="5"/>
  <c r="H34" i="5"/>
  <c r="H33" i="5"/>
  <c r="H32" i="5"/>
  <c r="H31" i="5"/>
  <c r="H30" i="5"/>
  <c r="H29" i="5"/>
  <c r="H28" i="5"/>
  <c r="H27" i="5"/>
  <c r="H26" i="5"/>
  <c r="H25" i="5"/>
  <c r="D19" i="5"/>
  <c r="C19" i="5"/>
  <c r="C17" i="5"/>
  <c r="D16" i="5"/>
  <c r="C16" i="5"/>
  <c r="C15" i="5"/>
  <c r="C14" i="5"/>
  <c r="D17" i="4"/>
  <c r="K35" i="7" s="1"/>
  <c r="H37" i="4"/>
  <c r="H36" i="4"/>
  <c r="H35" i="4"/>
  <c r="H34" i="4"/>
  <c r="H33" i="4"/>
  <c r="H32" i="4"/>
  <c r="H31" i="4"/>
  <c r="H30" i="4"/>
  <c r="H29" i="4"/>
  <c r="H28" i="4"/>
  <c r="H27" i="4"/>
  <c r="H26" i="4"/>
  <c r="H25" i="4"/>
  <c r="D19" i="4"/>
  <c r="K37" i="7" s="1"/>
  <c r="C19" i="4"/>
  <c r="C17" i="4"/>
  <c r="D16" i="3"/>
  <c r="K20" i="7" s="1"/>
  <c r="D15" i="3"/>
  <c r="C16" i="6" s="1"/>
  <c r="C19" i="3"/>
  <c r="C17" i="3"/>
  <c r="C16" i="3"/>
  <c r="C15" i="3"/>
  <c r="C14" i="3"/>
  <c r="D17" i="3"/>
  <c r="K21" i="7" s="1"/>
  <c r="D19" i="3"/>
  <c r="C20" i="6" s="1"/>
  <c r="H25" i="3"/>
  <c r="H26" i="3"/>
  <c r="H27" i="3"/>
  <c r="H28" i="3"/>
  <c r="H29" i="3"/>
  <c r="G26" i="1" l="1"/>
  <c r="C9" i="1" s="1"/>
  <c r="C13" i="1" s="1"/>
  <c r="C15" i="1" s="1"/>
  <c r="E18" i="6"/>
  <c r="K49" i="7"/>
  <c r="E16" i="6"/>
  <c r="K47" i="7"/>
  <c r="E17" i="6"/>
  <c r="K48" i="7"/>
  <c r="E20" i="6"/>
  <c r="K51" i="7"/>
  <c r="D16" i="4"/>
  <c r="D17" i="6" s="1"/>
  <c r="D15" i="4"/>
  <c r="D16" i="6" s="1"/>
  <c r="D18" i="6"/>
  <c r="C17" i="6"/>
  <c r="D20" i="6"/>
  <c r="C18" i="6"/>
  <c r="K23" i="7"/>
  <c r="K19" i="7"/>
  <c r="H38" i="5"/>
  <c r="D14" i="5" s="1"/>
  <c r="D18" i="5" s="1"/>
  <c r="K50" i="7" s="1"/>
  <c r="H38" i="4"/>
  <c r="H38" i="3"/>
  <c r="D14" i="3" s="1"/>
  <c r="K34" i="7" l="1"/>
  <c r="K33" i="7"/>
  <c r="F18" i="6"/>
  <c r="G18" i="6" s="1"/>
  <c r="F16" i="6"/>
  <c r="G16" i="6" s="1"/>
  <c r="F20" i="6"/>
  <c r="G20" i="6" s="1"/>
  <c r="F17" i="6"/>
  <c r="G17" i="6" s="1"/>
  <c r="E15" i="6"/>
  <c r="K46" i="7"/>
  <c r="D14" i="4"/>
  <c r="D18" i="4" s="1"/>
  <c r="D18" i="3"/>
  <c r="C15" i="6"/>
  <c r="K18" i="7"/>
  <c r="D15" i="6"/>
  <c r="E19" i="6"/>
  <c r="D20" i="5"/>
  <c r="K53" i="7" s="1"/>
  <c r="E21" i="6" l="1"/>
  <c r="K32" i="7"/>
  <c r="K36" i="7"/>
  <c r="D19" i="6"/>
  <c r="D21" i="6" s="1"/>
  <c r="D20" i="4"/>
  <c r="K39" i="7" s="1"/>
  <c r="C19" i="6"/>
  <c r="K22" i="7"/>
  <c r="F15" i="6"/>
  <c r="G15" i="6" s="1"/>
  <c r="D20" i="3"/>
  <c r="K25" i="7" s="1"/>
  <c r="C21" i="6" l="1"/>
  <c r="F19" i="6"/>
  <c r="G19" i="6" l="1"/>
  <c r="G21" i="6" s="1"/>
  <c r="C23" i="6" s="1"/>
  <c r="F21" i="6"/>
  <c r="F10" i="7" l="1"/>
  <c r="D24" i="7" s="1"/>
  <c r="D25" i="7" s="1"/>
  <c r="F24" i="7" l="1"/>
  <c r="F25" i="7" s="1"/>
  <c r="J24" i="7"/>
  <c r="J25" i="7" s="1"/>
  <c r="H24" i="7"/>
  <c r="H25" i="7" s="1"/>
  <c r="D26" i="7" l="1"/>
  <c r="D27" i="7" l="1"/>
  <c r="F26" i="7"/>
  <c r="H26" i="7" l="1"/>
  <c r="F27" i="7"/>
  <c r="J26" i="7" l="1"/>
  <c r="H27" i="7"/>
  <c r="D40" i="7" l="1"/>
  <c r="J27" i="7"/>
  <c r="F40" i="7" l="1"/>
  <c r="D41" i="7"/>
  <c r="H40" i="7" l="1"/>
  <c r="H41" i="7" s="1"/>
  <c r="F41" i="7"/>
  <c r="J40" i="7" l="1"/>
  <c r="J41" i="7" l="1"/>
  <c r="D54" i="7"/>
  <c r="D55" i="7" l="1"/>
  <c r="F54" i="7"/>
  <c r="F55" i="7" l="1"/>
  <c r="H54" i="7"/>
  <c r="H55" i="7" s="1"/>
  <c r="J54" i="7" l="1"/>
  <c r="J55" i="7" s="1"/>
</calcChain>
</file>

<file path=xl/sharedStrings.xml><?xml version="1.0" encoding="utf-8"?>
<sst xmlns="http://schemas.openxmlformats.org/spreadsheetml/2006/main" count="410" uniqueCount="128">
  <si>
    <t>פרוייקט מספר</t>
  </si>
  <si>
    <t>תקופת דיווח</t>
  </si>
  <si>
    <t>חומרים</t>
  </si>
  <si>
    <t>#</t>
  </si>
  <si>
    <t>מוצר\שירות</t>
  </si>
  <si>
    <t>סכום</t>
  </si>
  <si>
    <t>ספק</t>
  </si>
  <si>
    <t>מס חשבונית</t>
  </si>
  <si>
    <t>ציוד</t>
  </si>
  <si>
    <t>שונות</t>
  </si>
  <si>
    <t>אישור בדיקת רפרנט</t>
  </si>
  <si>
    <t>דוח כספי</t>
  </si>
  <si>
    <t>לתשלום</t>
  </si>
  <si>
    <t>כח אדם</t>
  </si>
  <si>
    <t>עובד</t>
  </si>
  <si>
    <t>תפקיד</t>
  </si>
  <si>
    <t>ציוד נחמד</t>
  </si>
  <si>
    <t>מלך הנחמדים</t>
  </si>
  <si>
    <t>ליטוף גבות</t>
  </si>
  <si>
    <t>מלך המלטפים</t>
  </si>
  <si>
    <t>דיווח אסמכתאות</t>
  </si>
  <si>
    <t>מפרט תקציבי</t>
  </si>
  <si>
    <t>% משרה</t>
  </si>
  <si>
    <t>תקציב</t>
  </si>
  <si>
    <t>משה לוי</t>
  </si>
  <si>
    <t>מנכ"ל</t>
  </si>
  <si>
    <t>מלי לוי</t>
  </si>
  <si>
    <t>CTO</t>
  </si>
  <si>
    <t>שכר חודשי מלא</t>
  </si>
  <si>
    <t>חודשים</t>
  </si>
  <si>
    <t>תת סעיף</t>
  </si>
  <si>
    <t>קבלני משנה</t>
  </si>
  <si>
    <t>קבלן</t>
  </si>
  <si>
    <t>תקורה</t>
  </si>
  <si>
    <t>סעיף</t>
  </si>
  <si>
    <t>גזים</t>
  </si>
  <si>
    <t>משאיות</t>
  </si>
  <si>
    <t>נסיעה</t>
  </si>
  <si>
    <t>ליטופים בגבות</t>
  </si>
  <si>
    <t>שנה א</t>
  </si>
  <si>
    <t>שנה ב</t>
  </si>
  <si>
    <t>שנה ג</t>
  </si>
  <si>
    <t>סה"כ</t>
  </si>
  <si>
    <t>מימון המשרד</t>
  </si>
  <si>
    <t>דוח 1</t>
  </si>
  <si>
    <t>דוח 2</t>
  </si>
  <si>
    <t>דוח 3</t>
  </si>
  <si>
    <t>דוח 4</t>
  </si>
  <si>
    <t>דוח 5</t>
  </si>
  <si>
    <t>דוח 6</t>
  </si>
  <si>
    <t>דוח 7</t>
  </si>
  <si>
    <t>דוח 8</t>
  </si>
  <si>
    <t>סה"כ מצטבר</t>
  </si>
  <si>
    <t xml:space="preserve">שונות </t>
  </si>
  <si>
    <t>סה"כ לתקופה</t>
  </si>
  <si>
    <t>דיווח</t>
  </si>
  <si>
    <t>מאושר לתשלום</t>
  </si>
  <si>
    <t>מפרט מאושר שנה א</t>
  </si>
  <si>
    <t>סה"כ לשנה</t>
  </si>
  <si>
    <t>מפרט מאושר שנה ב</t>
  </si>
  <si>
    <t>כל ההוצאות המדווחות כאן תואמות את המפרט התקציבי</t>
  </si>
  <si>
    <t>שם רפרנט</t>
  </si>
  <si>
    <t>חתימה</t>
  </si>
  <si>
    <t xml:space="preserve">תאריך </t>
  </si>
  <si>
    <t>שם פרוייקט</t>
  </si>
  <si>
    <t>מספר תיק</t>
  </si>
  <si>
    <t>מספר מערכת</t>
  </si>
  <si>
    <t>חתימת חוקר</t>
  </si>
  <si>
    <t>חתימת מורשה חתימה</t>
  </si>
  <si>
    <t>תאריך</t>
  </si>
  <si>
    <t>הועבר לתשלום בתאריך</t>
  </si>
  <si>
    <t>ע"י</t>
  </si>
  <si>
    <t>מקדמה</t>
  </si>
  <si>
    <t>גובה מקדמה</t>
  </si>
  <si>
    <t>קיזוז מקדמה</t>
  </si>
  <si>
    <t xml:space="preserve">– בסעיף זה ירשמו  שם הפריט, כמות נדרשת, מחיר ליחידה וסה"כ העלות. המשרד ישלם 20% מסה"כ העלות עבור כל שנת מחקר, וזהו הסכום שירשם ב"סך לתשלום". ציוד מחשוב ימומן ע"י המשרד בסכום שלא יעלה על 33% מעלות הציוד עבור כל שנת מחקר. ציוד ייעודי אחר, שמטרתו לשמש מחקר מסויים בלבד, יוכל לקבל מימון של עד 100% שימומנו בחלקים שווים לאורך שנות המחקר, כל זאת באישור מראש של האחראים המקצועיים במשרד. אם מדובר בציוד שייבנה על ידי קבלן משנה, יש לרשום אותו בסעיף "קבלני משנה". </t>
  </si>
  <si>
    <t>*</t>
  </si>
  <si>
    <t>ניתן להוסיף שורות בכל הטבלאות</t>
  </si>
  <si>
    <t>דוח 9</t>
  </si>
  <si>
    <t>דוח 10</t>
  </si>
  <si>
    <t>דוח 11</t>
  </si>
  <si>
    <t>דוח 12</t>
  </si>
  <si>
    <t>מפרט מאושר שנה ג</t>
  </si>
  <si>
    <t>שנה נ</t>
  </si>
  <si>
    <t>הזנק</t>
  </si>
  <si>
    <t>מו"פ תשתיתי</t>
  </si>
  <si>
    <t>הדגמה וחלוץ</t>
  </si>
  <si>
    <t>מימון מירבי</t>
  </si>
  <si>
    <r>
      <t xml:space="preserve">בסעיף זה ירשם – שם הפריט, כמות נדרשת, מחיר ליחידה וסה"כ העלות. אם מדובר בציוד שייבנה על ידי קבלן משנה, יש לרשום אותו בסעיף "קבלני משנה". </t>
    </r>
    <r>
      <rPr>
        <u/>
        <sz val="10"/>
        <color rgb="FFFF0000"/>
        <rFont val="David"/>
        <family val="2"/>
        <charset val="177"/>
      </rPr>
      <t xml:space="preserve"> יש לציין רק ציוד חדש שיירכש לצורך המיזם.</t>
    </r>
  </si>
  <si>
    <t>מימון מאושר</t>
  </si>
  <si>
    <t>חוקר ראשי</t>
  </si>
  <si>
    <t>מכון בישול "עוף טרי"</t>
  </si>
  <si>
    <t>מחליף חום עוף-קרקע</t>
  </si>
  <si>
    <t>דן בן בשר</t>
  </si>
  <si>
    <t>11-11-013</t>
  </si>
  <si>
    <t>3-00789</t>
  </si>
  <si>
    <t>UNHIDE</t>
  </si>
  <si>
    <t>*חתימה ידנית</t>
  </si>
  <si>
    <t>תאריך דוח</t>
  </si>
  <si>
    <t>אישור רו"ח</t>
  </si>
  <si>
    <t>שם רו:ח</t>
  </si>
  <si>
    <t>הצהרת החוקר</t>
  </si>
  <si>
    <t>כל ההוצאות המדווחות כאן תואמות את החוזה ואת המפרט התקציבי</t>
  </si>
  <si>
    <t>%מימון מאושר</t>
  </si>
  <si>
    <t xml:space="preserve">בדקתי את הדיווח הכספי מתאריך </t>
  </si>
  <si>
    <t>הצהרת רפרנט</t>
  </si>
  <si>
    <t>*חתימה ידנית + חותמת</t>
  </si>
  <si>
    <t>תקופה</t>
  </si>
  <si>
    <t>עד</t>
  </si>
  <si>
    <t>לחשבון מספר</t>
  </si>
  <si>
    <t>מתאריך</t>
  </si>
  <si>
    <t>על סך</t>
  </si>
  <si>
    <t>מצטבר ללא מקדמה</t>
  </si>
  <si>
    <t>סכום שהועבר</t>
  </si>
  <si>
    <t>הערות</t>
  </si>
  <si>
    <t>מה לא אושר</t>
  </si>
  <si>
    <t>אסמכתא</t>
  </si>
  <si>
    <t>סיבה</t>
  </si>
  <si>
    <t>דייג נוריות</t>
  </si>
  <si>
    <t>הסבר צורך</t>
  </si>
  <si>
    <t>סה"כ לדיווח</t>
  </si>
  <si>
    <r>
      <t>בסעיף זה יצוינו סוגי כ"א (כגון: חוקרים, מהנדסים, טכנאים וכד')  וזאת תחת הסעיף "התפקיד במחקר" . יצוין סה"כ המשכורת לתקופה, בהתאם לטבלאות השכר המאושרות ע"י המשרד. חוקר ראשי יהיה ללא שכר, אלא אם איננו נמנה על הסגל של מוסד המחקר, והוא מועסק רק במחקר המוצע. אין צורך לפרט את שמות המועסקים ואחוז המשרה – כחודש לאחר תחילת המחקר תשלח מנהלת מו"פ לחשבות משרד התשתיות הלאומיות רשימה מפורטת של השמות ואחוז העסקה של כל אחד. התשלום מותנה בקבלת שמות המועסקים ואחוז מישרתם ובאישור הגורם המקצועי לאיוש</t>
    </r>
    <r>
      <rPr>
        <b/>
        <sz val="11"/>
        <color theme="1"/>
        <rFont val="Arial"/>
        <family val="2"/>
      </rPr>
      <t>.</t>
    </r>
  </si>
  <si>
    <r>
      <t>בסעיף זה ירשם "שם הפריט" וסה"כ עלות. אין צורך לפרט כמויות. התשלום מותנה בקבלת פירוט של מחיר ליח' + כמות נדרשת וכנגד חיוב פנימי</t>
    </r>
    <r>
      <rPr>
        <b/>
        <sz val="11"/>
        <color theme="1"/>
        <rFont val="Arial"/>
        <family val="2"/>
      </rPr>
      <t xml:space="preserve">. </t>
    </r>
  </si>
  <si>
    <r>
      <t xml:space="preserve">בסעיף זה ירשם – שם הפריט, כמות נדרשת , מחיר יחידה וסה"כ עלות. </t>
    </r>
    <r>
      <rPr>
        <u/>
        <sz val="11"/>
        <color theme="1"/>
        <rFont val="Arial"/>
        <family val="2"/>
      </rPr>
      <t xml:space="preserve"> במחקרים אקדמיים</t>
    </r>
    <r>
      <rPr>
        <sz val="11"/>
        <color theme="1"/>
        <rFont val="Arial"/>
        <family val="2"/>
      </rPr>
      <t xml:space="preserve"> : המשרד ישלם 20% מסה"כ העלות וזהו הסכום שירשם ב-סך לתשלום. ציוד מחשוב ימומן ע"י המשרד בסכום שלא יעלה על 33% מעלות הציוד. ציוד ייעוד, שמטרתו לשמש מחקר מסוים בלבד, יוכל לקבל מימון של עד 100% באישור מראש של האחראים המקצועיים במשרד. אם מדובר בציוד שייבנה על ידי קבלן משנה, יש לרשום אותו בסעיף "קבלני משנה". יש לציין רק ציוד שיירכש לצורך המיזם.</t>
    </r>
    <r>
      <rPr>
        <u/>
        <sz val="11"/>
        <color theme="1"/>
        <rFont val="Arial"/>
        <family val="2"/>
      </rPr>
      <t xml:space="preserve"> בתוכניות הזנק וחלוץ והדגמה:</t>
    </r>
    <r>
      <rPr>
        <sz val="11"/>
        <color theme="1"/>
        <rFont val="Arial"/>
        <family val="2"/>
      </rPr>
      <t xml:space="preserve"> יממן המשרד ציוד עד לגובה אחוז המימון המאושר.</t>
    </r>
  </si>
  <si>
    <t>לגבי אש"ל ונסיעות ירשם הסכום הדרוש, ללא פירוט. נסיעות לחו"ל ימומנו בשיעור של 75% . במפרט התקציבי יינתן אומדן עלות , אך כשישה שבועות לפני ביצוע הנסיעה תוגש בקשה מפורטת לאישור המשרד. התשלום יבוצע עם קבלת פירוט ק"מ ומחיר לק"מ עפ"י התעריפים המקובלים ע"י החשכ"ל</t>
  </si>
  <si>
    <t xml:space="preserve">בסעיף זה יש למלא את סעיף "תיאור עבודה" ואת סך התשלום המבוקש. יש לצרף הצעת מחיר מפורטות של קבלני משנה חיצוניים ולפרט מס' שעות עבודה ומחיר לשעה לבתי מלאכה או מעבדות של המוסד. התשלום יהיה כנגד חשבוניות מס של קבלני חוץ, או חיובים פנימיים ברורים ומסודרים של יחידות בתוך המוסד (בתי מלאכה, מעבדות וכו') </t>
  </si>
  <si>
    <t>* תקורה מחושבת אוטומטית. אין לכלול במפרט הוצאות הנכללות בתקורה כגון: הדפסות, דיו , צילומים, תקשורת, הכנת דוחות , תחזוקה שוטפת וכיוצ"ב . חלפים לציוד מדעי כיולים להיות גם בחומרים אזילים, בתנאי שאלו חלפים הקשורים במחקר עצמו, ולא בלאי רגיל של מכשור.</t>
  </si>
  <si>
    <t>החברה לא קיבלה במישרין או בעקיפין מימון ממשלתי נוסף במסגרת פרויקט זה.</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</si>
</sst>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 #,##0.00_ ;_ * \-#,##0.00_ ;_ * &quot;-&quot;??_ ;_ @_ "/>
    <numFmt numFmtId="164" formatCode="_ * #,##0_ ;_ * \-#,##0_ ;_ * &quot;-&quot;??_ ;_ @_ "/>
    <numFmt numFmtId="165" formatCode="mmmm\-yyyy"/>
    <numFmt numFmtId="166" formatCode="0.0%"/>
    <numFmt numFmtId="167" formatCode="General\ &quot;חודשים&quot;"/>
  </numFmts>
  <fonts count="28" x14ac:knownFonts="1">
    <font>
      <sz val="11"/>
      <color theme="1"/>
      <name val="Arial"/>
      <family val="2"/>
      <charset val="177"/>
      <scheme val="minor"/>
    </font>
    <font>
      <sz val="11"/>
      <color theme="1"/>
      <name val="Arial"/>
      <family val="2"/>
      <charset val="177"/>
      <scheme val="minor"/>
    </font>
    <font>
      <b/>
      <sz val="11"/>
      <color theme="1"/>
      <name val="Arial"/>
      <family val="2"/>
      <charset val="177"/>
      <scheme val="minor"/>
    </font>
    <font>
      <b/>
      <sz val="11"/>
      <color theme="1"/>
      <name val="Arial"/>
      <family val="2"/>
      <scheme val="minor"/>
    </font>
    <font>
      <b/>
      <u/>
      <sz val="11"/>
      <color theme="1"/>
      <name val="Arial"/>
      <family val="2"/>
      <scheme val="minor"/>
    </font>
    <font>
      <sz val="11"/>
      <color theme="1"/>
      <name val="Arial"/>
      <family val="2"/>
      <scheme val="minor"/>
    </font>
    <font>
      <b/>
      <u/>
      <sz val="14"/>
      <color theme="1"/>
      <name val="Arial"/>
      <family val="2"/>
      <scheme val="minor"/>
    </font>
    <font>
      <sz val="12"/>
      <color rgb="FF000000"/>
      <name val="David"/>
      <family val="2"/>
      <charset val="177"/>
    </font>
    <font>
      <sz val="10"/>
      <color rgb="FF000000"/>
      <name val="David"/>
      <family val="2"/>
      <charset val="177"/>
    </font>
    <font>
      <u/>
      <sz val="10"/>
      <color rgb="FFFF0000"/>
      <name val="David"/>
      <family val="2"/>
      <charset val="177"/>
    </font>
    <font>
      <sz val="12"/>
      <color theme="1"/>
      <name val="Arial"/>
      <family val="2"/>
      <charset val="177"/>
      <scheme val="minor"/>
    </font>
    <font>
      <sz val="10"/>
      <color theme="1"/>
      <name val="Arial"/>
      <family val="2"/>
      <charset val="177"/>
      <scheme val="minor"/>
    </font>
    <font>
      <b/>
      <u/>
      <sz val="11"/>
      <color theme="1"/>
      <name val="David"/>
      <family val="2"/>
      <charset val="177"/>
    </font>
    <font>
      <u/>
      <sz val="11"/>
      <color rgb="FF000000"/>
      <name val="David"/>
      <family val="2"/>
      <charset val="177"/>
    </font>
    <font>
      <sz val="11"/>
      <color theme="1"/>
      <name val="David"/>
      <family val="2"/>
      <charset val="177"/>
    </font>
    <font>
      <b/>
      <sz val="11"/>
      <color theme="1"/>
      <name val="David"/>
      <family val="2"/>
      <charset val="177"/>
    </font>
    <font>
      <i/>
      <sz val="11"/>
      <color theme="1"/>
      <name val="Arial"/>
      <family val="2"/>
      <scheme val="minor"/>
    </font>
    <font>
      <b/>
      <i/>
      <sz val="11"/>
      <color theme="1"/>
      <name val="Arial"/>
      <family val="2"/>
      <scheme val="minor"/>
    </font>
    <font>
      <b/>
      <u/>
      <sz val="16"/>
      <color theme="1"/>
      <name val="Arial"/>
      <family val="2"/>
      <scheme val="minor"/>
    </font>
    <font>
      <sz val="14"/>
      <color theme="1"/>
      <name val="Arial"/>
      <family val="2"/>
      <charset val="177"/>
      <scheme val="minor"/>
    </font>
    <font>
      <u/>
      <sz val="11"/>
      <color theme="1"/>
      <name val="Arial"/>
      <family val="2"/>
      <charset val="177"/>
      <scheme val="minor"/>
    </font>
    <font>
      <i/>
      <sz val="14"/>
      <color theme="1"/>
      <name val="Arial"/>
      <family val="2"/>
      <charset val="177"/>
      <scheme val="minor"/>
    </font>
    <font>
      <sz val="16"/>
      <color theme="1"/>
      <name val="Arial"/>
      <family val="2"/>
      <charset val="177"/>
      <scheme val="minor"/>
    </font>
    <font>
      <b/>
      <sz val="12"/>
      <color theme="1"/>
      <name val="Arial"/>
      <family val="2"/>
      <scheme val="minor"/>
    </font>
    <font>
      <b/>
      <sz val="11"/>
      <color theme="1"/>
      <name val="Arial"/>
      <family val="2"/>
    </font>
    <font>
      <sz val="11"/>
      <color theme="1"/>
      <name val="Arial"/>
      <family val="2"/>
    </font>
    <font>
      <u/>
      <sz val="11"/>
      <color theme="1"/>
      <name val="Arial"/>
      <family val="2"/>
    </font>
    <font>
      <b/>
      <sz val="11"/>
      <color indexed="8"/>
      <name val="Arial"/>
      <family val="2"/>
      <scheme val="minor"/>
    </font>
  </fonts>
  <fills count="7">
    <fill>
      <patternFill patternType="none"/>
    </fill>
    <fill>
      <patternFill patternType="gray125"/>
    </fill>
    <fill>
      <patternFill patternType="solid">
        <fgColor rgb="FFFFFF00"/>
        <bgColor indexed="64"/>
      </patternFill>
    </fill>
    <fill>
      <patternFill patternType="solid">
        <fgColor theme="0" tint="-0.14999847407452621"/>
        <bgColor theme="0" tint="-0.14999847407452621"/>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6" tint="0.79998168889431442"/>
        <bgColor indexed="64"/>
      </patternFill>
    </fill>
  </fills>
  <borders count="2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right style="double">
        <color auto="1"/>
      </right>
      <top/>
      <bottom style="thin">
        <color indexed="64"/>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58">
    <xf numFmtId="0" fontId="0" fillId="0" borderId="0" xfId="0"/>
    <xf numFmtId="0" fontId="0" fillId="0" borderId="0" xfId="0" applyBorder="1"/>
    <xf numFmtId="0" fontId="0" fillId="2" borderId="0" xfId="0" applyFill="1" applyBorder="1"/>
    <xf numFmtId="0" fontId="0" fillId="0" borderId="1" xfId="0" applyBorder="1"/>
    <xf numFmtId="0" fontId="0" fillId="0" borderId="2" xfId="0" applyBorder="1"/>
    <xf numFmtId="0" fontId="0" fillId="0" borderId="0" xfId="0" applyNumberFormat="1"/>
    <xf numFmtId="9" fontId="0" fillId="0" borderId="0" xfId="0" applyNumberFormat="1"/>
    <xf numFmtId="0" fontId="0" fillId="0" borderId="0" xfId="0" applyAlignment="1">
      <alignment horizontal="right" vertical="top" wrapText="1" readingOrder="2"/>
    </xf>
    <xf numFmtId="164" fontId="0" fillId="0" borderId="0" xfId="1" applyNumberFormat="1" applyFont="1"/>
    <xf numFmtId="164" fontId="0" fillId="0" borderId="0" xfId="1" applyNumberFormat="1" applyFont="1" applyAlignment="1">
      <alignment horizontal="right" vertical="top" wrapText="1" readingOrder="2"/>
    </xf>
    <xf numFmtId="164" fontId="0" fillId="0" borderId="0" xfId="1" applyNumberFormat="1" applyFont="1" applyBorder="1"/>
    <xf numFmtId="164" fontId="5" fillId="0" borderId="0" xfId="1" applyNumberFormat="1" applyFont="1" applyBorder="1"/>
    <xf numFmtId="164" fontId="0" fillId="0" borderId="0" xfId="0" applyNumberFormat="1"/>
    <xf numFmtId="43" fontId="0" fillId="0" borderId="0" xfId="0" applyNumberFormat="1"/>
    <xf numFmtId="164" fontId="5" fillId="0" borderId="0" xfId="0" applyNumberFormat="1" applyFont="1" applyBorder="1"/>
    <xf numFmtId="0" fontId="4" fillId="0" borderId="0" xfId="0" applyFont="1" applyAlignment="1">
      <alignment horizontal="right" vertical="top" readingOrder="2"/>
    </xf>
    <xf numFmtId="0" fontId="0" fillId="0" borderId="0" xfId="0" applyAlignment="1">
      <alignment horizontal="right" vertical="top" readingOrder="2"/>
    </xf>
    <xf numFmtId="10" fontId="0" fillId="0" borderId="0" xfId="0" applyNumberFormat="1" applyAlignment="1">
      <alignment horizontal="right" vertical="top" readingOrder="2"/>
    </xf>
    <xf numFmtId="165" fontId="0" fillId="0" borderId="0" xfId="0" applyNumberFormat="1" applyAlignment="1">
      <alignment horizontal="right" vertical="top" readingOrder="2"/>
    </xf>
    <xf numFmtId="0" fontId="5" fillId="0" borderId="0" xfId="0" applyFont="1" applyAlignment="1">
      <alignment horizontal="right" vertical="top" readingOrder="2"/>
    </xf>
    <xf numFmtId="0" fontId="5" fillId="0" borderId="0" xfId="0" applyFont="1" applyBorder="1" applyAlignment="1">
      <alignment horizontal="right" vertical="top" readingOrder="2"/>
    </xf>
    <xf numFmtId="0" fontId="0" fillId="0" borderId="1" xfId="0" applyBorder="1" applyAlignment="1">
      <alignment horizontal="right" vertical="top" readingOrder="2"/>
    </xf>
    <xf numFmtId="0" fontId="5" fillId="0" borderId="3" xfId="0" applyFont="1" applyBorder="1" applyAlignment="1">
      <alignment horizontal="right" vertical="top" readingOrder="2"/>
    </xf>
    <xf numFmtId="165" fontId="5" fillId="0" borderId="3" xfId="0" applyNumberFormat="1" applyFont="1" applyBorder="1" applyAlignment="1">
      <alignment horizontal="right" vertical="top" readingOrder="2"/>
    </xf>
    <xf numFmtId="0" fontId="5" fillId="0" borderId="3" xfId="0" applyFont="1" applyBorder="1" applyAlignment="1">
      <alignment horizontal="right" vertical="top" wrapText="1" readingOrder="2"/>
    </xf>
    <xf numFmtId="0" fontId="0" fillId="0" borderId="0" xfId="0" applyAlignment="1">
      <alignment horizontal="left"/>
    </xf>
    <xf numFmtId="43" fontId="0" fillId="0" borderId="0" xfId="0" applyNumberFormat="1" applyAlignment="1">
      <alignment horizontal="right" vertical="top" readingOrder="2"/>
    </xf>
    <xf numFmtId="164" fontId="5" fillId="0" borderId="3" xfId="1" applyNumberFormat="1" applyFont="1" applyBorder="1" applyAlignment="1">
      <alignment horizontal="right" vertical="top" readingOrder="2"/>
    </xf>
    <xf numFmtId="0" fontId="0" fillId="0" borderId="0" xfId="0" applyAlignment="1">
      <alignment wrapText="1"/>
    </xf>
    <xf numFmtId="0" fontId="0" fillId="0" borderId="3" xfId="0" applyBorder="1"/>
    <xf numFmtId="164" fontId="0" fillId="0" borderId="3" xfId="1" applyNumberFormat="1" applyFont="1" applyBorder="1"/>
    <xf numFmtId="0" fontId="2" fillId="0" borderId="3" xfId="0" applyFont="1" applyBorder="1"/>
    <xf numFmtId="0" fontId="0" fillId="3" borderId="3" xfId="0" applyFont="1" applyFill="1" applyBorder="1"/>
    <xf numFmtId="164" fontId="0" fillId="3" borderId="3" xfId="1" applyNumberFormat="1" applyFont="1" applyFill="1" applyBorder="1"/>
    <xf numFmtId="0" fontId="0" fillId="0" borderId="3" xfId="0" applyFont="1" applyBorder="1"/>
    <xf numFmtId="164" fontId="2" fillId="0" borderId="3" xfId="1" applyNumberFormat="1" applyFont="1" applyBorder="1"/>
    <xf numFmtId="0" fontId="0" fillId="0" borderId="0" xfId="0" applyBorder="1" applyAlignment="1">
      <alignment horizontal="right" vertical="top" readingOrder="2"/>
    </xf>
    <xf numFmtId="0" fontId="0" fillId="0" borderId="0" xfId="0" applyBorder="1" applyAlignment="1">
      <alignment horizontal="left" vertical="top" readingOrder="2"/>
    </xf>
    <xf numFmtId="0" fontId="0" fillId="0" borderId="5" xfId="0" applyBorder="1" applyAlignment="1">
      <alignment horizontal="right" vertical="top" readingOrder="2"/>
    </xf>
    <xf numFmtId="0" fontId="0" fillId="0" borderId="6" xfId="0" applyBorder="1" applyAlignment="1">
      <alignment horizontal="right" vertical="top" readingOrder="2"/>
    </xf>
    <xf numFmtId="0" fontId="0" fillId="0" borderId="7" xfId="0" applyBorder="1" applyAlignment="1">
      <alignment horizontal="right" vertical="top" readingOrder="2"/>
    </xf>
    <xf numFmtId="0" fontId="0" fillId="0" borderId="8" xfId="0" applyBorder="1" applyAlignment="1">
      <alignment horizontal="right" vertical="top" readingOrder="2"/>
    </xf>
    <xf numFmtId="0" fontId="0" fillId="0" borderId="9" xfId="0" applyBorder="1" applyAlignment="1">
      <alignment horizontal="right" vertical="top" readingOrder="2"/>
    </xf>
    <xf numFmtId="0" fontId="0" fillId="0" borderId="8" xfId="0" applyBorder="1" applyAlignment="1">
      <alignment horizontal="left" vertical="top" readingOrder="2"/>
    </xf>
    <xf numFmtId="0" fontId="0" fillId="0" borderId="10" xfId="0" applyBorder="1" applyAlignment="1">
      <alignment horizontal="right" vertical="top" readingOrder="2"/>
    </xf>
    <xf numFmtId="0" fontId="0" fillId="0" borderId="11" xfId="0" applyBorder="1" applyAlignment="1">
      <alignment horizontal="right" vertical="top" readingOrder="2"/>
    </xf>
    <xf numFmtId="0" fontId="0" fillId="0" borderId="12" xfId="0" applyBorder="1" applyAlignment="1">
      <alignment horizontal="right" vertical="top" readingOrder="2"/>
    </xf>
    <xf numFmtId="0" fontId="0" fillId="0" borderId="13" xfId="0" applyBorder="1" applyAlignment="1">
      <alignment horizontal="right" vertical="top" readingOrder="2"/>
    </xf>
    <xf numFmtId="0" fontId="3" fillId="0" borderId="0" xfId="0" applyFont="1" applyAlignment="1">
      <alignment horizontal="right" vertical="top" readingOrder="2"/>
    </xf>
    <xf numFmtId="0" fontId="6" fillId="0" borderId="0" xfId="0" applyFont="1" applyAlignment="1">
      <alignment horizontal="right" vertical="top" readingOrder="2"/>
    </xf>
    <xf numFmtId="0" fontId="3" fillId="0" borderId="0" xfId="0" applyFont="1" applyBorder="1" applyAlignment="1">
      <alignment horizontal="right" readingOrder="2"/>
    </xf>
    <xf numFmtId="0" fontId="0" fillId="0" borderId="14" xfId="0" applyBorder="1" applyAlignment="1">
      <alignment horizontal="right" vertical="top" readingOrder="2"/>
    </xf>
    <xf numFmtId="0" fontId="0" fillId="0" borderId="15" xfId="0" applyBorder="1" applyAlignment="1">
      <alignment horizontal="right" vertical="top" readingOrder="2"/>
    </xf>
    <xf numFmtId="0" fontId="0" fillId="0" borderId="0" xfId="0" applyAlignment="1">
      <alignment horizontal="right"/>
    </xf>
    <xf numFmtId="166" fontId="0" fillId="0" borderId="0" xfId="2" applyNumberFormat="1" applyFont="1"/>
    <xf numFmtId="0" fontId="8" fillId="0" borderId="0" xfId="0" applyFont="1"/>
    <xf numFmtId="0" fontId="0" fillId="0" borderId="0" xfId="0" applyAlignment="1"/>
    <xf numFmtId="0" fontId="10" fillId="0" borderId="0" xfId="0" applyFont="1"/>
    <xf numFmtId="0" fontId="10" fillId="0" borderId="0" xfId="0" applyFont="1" applyAlignment="1">
      <alignment horizontal="left"/>
    </xf>
    <xf numFmtId="166" fontId="0" fillId="0" borderId="0" xfId="0" applyNumberFormat="1"/>
    <xf numFmtId="0" fontId="11" fillId="0" borderId="0" xfId="0" applyFont="1" applyAlignment="1">
      <alignment horizontal="right" readingOrder="2"/>
    </xf>
    <xf numFmtId="0" fontId="0" fillId="0" borderId="0" xfId="0" applyAlignment="1">
      <alignment horizontal="center"/>
    </xf>
    <xf numFmtId="0" fontId="6" fillId="0" borderId="0" xfId="0" applyFont="1" applyAlignment="1"/>
    <xf numFmtId="0" fontId="3" fillId="4" borderId="3" xfId="0" applyFont="1" applyFill="1" applyBorder="1"/>
    <xf numFmtId="165" fontId="5" fillId="4" borderId="3" xfId="0" applyNumberFormat="1" applyFont="1" applyFill="1" applyBorder="1" applyAlignment="1">
      <alignment horizontal="right" vertical="top" readingOrder="2"/>
    </xf>
    <xf numFmtId="0" fontId="5" fillId="4" borderId="3" xfId="0" applyFont="1" applyFill="1" applyBorder="1" applyAlignment="1">
      <alignment horizontal="right" vertical="top" wrapText="1" readingOrder="2"/>
    </xf>
    <xf numFmtId="164" fontId="5" fillId="4" borderId="3" xfId="1" applyNumberFormat="1" applyFont="1" applyFill="1" applyBorder="1" applyAlignment="1">
      <alignment horizontal="right" vertical="top" readingOrder="2"/>
    </xf>
    <xf numFmtId="0" fontId="0" fillId="4" borderId="0" xfId="0" applyFill="1" applyAlignment="1">
      <alignment horizontal="right" vertical="top" readingOrder="2"/>
    </xf>
    <xf numFmtId="0" fontId="5" fillId="4" borderId="3" xfId="0" applyFont="1" applyFill="1" applyBorder="1" applyAlignment="1">
      <alignment horizontal="right" vertical="top" readingOrder="2"/>
    </xf>
    <xf numFmtId="0" fontId="11" fillId="0" borderId="0" xfId="0" applyFont="1" applyAlignment="1">
      <alignment horizontal="right" vertical="top" readingOrder="2"/>
    </xf>
    <xf numFmtId="0" fontId="16" fillId="0" borderId="0" xfId="0" applyFont="1" applyAlignment="1">
      <alignment horizontal="right" vertical="top" readingOrder="2"/>
    </xf>
    <xf numFmtId="0" fontId="16" fillId="0" borderId="3" xfId="0" applyFont="1" applyBorder="1" applyAlignment="1">
      <alignment horizontal="right" vertical="top" readingOrder="2"/>
    </xf>
    <xf numFmtId="165" fontId="16" fillId="0" borderId="3" xfId="0" applyNumberFormat="1" applyFont="1" applyBorder="1" applyAlignment="1">
      <alignment horizontal="right" vertical="top" readingOrder="2"/>
    </xf>
    <xf numFmtId="0" fontId="16" fillId="0" borderId="3" xfId="0" applyFont="1" applyBorder="1" applyAlignment="1">
      <alignment horizontal="center" vertical="top" wrapText="1" readingOrder="2"/>
    </xf>
    <xf numFmtId="164" fontId="17" fillId="0" borderId="3" xfId="1" applyNumberFormat="1" applyFont="1" applyBorder="1" applyAlignment="1">
      <alignment horizontal="right" vertical="top" wrapText="1"/>
    </xf>
    <xf numFmtId="164" fontId="17" fillId="0" borderId="3" xfId="1" applyNumberFormat="1" applyFont="1" applyBorder="1" applyAlignment="1">
      <alignment horizontal="right" vertical="top"/>
    </xf>
    <xf numFmtId="164" fontId="16" fillId="0" borderId="3" xfId="1" applyNumberFormat="1" applyFont="1" applyBorder="1" applyAlignment="1">
      <alignment horizontal="right" vertical="top" readingOrder="2"/>
    </xf>
    <xf numFmtId="164" fontId="17" fillId="0" borderId="3" xfId="1" applyNumberFormat="1" applyFont="1" applyBorder="1" applyAlignment="1">
      <alignment horizontal="right" vertical="top" readingOrder="2"/>
    </xf>
    <xf numFmtId="0" fontId="16" fillId="0" borderId="0" xfId="0" applyFont="1" applyBorder="1" applyAlignment="1">
      <alignment horizontal="right" vertical="top" readingOrder="2"/>
    </xf>
    <xf numFmtId="0" fontId="16" fillId="0" borderId="7" xfId="0" applyFont="1" applyBorder="1" applyAlignment="1">
      <alignment horizontal="right" vertical="top" readingOrder="2"/>
    </xf>
    <xf numFmtId="0" fontId="16" fillId="0" borderId="9" xfId="0" applyFont="1" applyBorder="1" applyAlignment="1">
      <alignment horizontal="right" vertical="top" readingOrder="2"/>
    </xf>
    <xf numFmtId="0" fontId="16" fillId="0" borderId="10" xfId="0" applyFont="1" applyBorder="1" applyAlignment="1">
      <alignment horizontal="right" vertical="top" readingOrder="2"/>
    </xf>
    <xf numFmtId="0" fontId="16" fillId="0" borderId="13" xfId="0" applyFont="1" applyBorder="1" applyAlignment="1">
      <alignment horizontal="right" vertical="top" readingOrder="2"/>
    </xf>
    <xf numFmtId="0" fontId="19" fillId="0" borderId="0" xfId="0" applyFont="1" applyAlignment="1">
      <alignment horizontal="left"/>
    </xf>
    <xf numFmtId="14" fontId="20" fillId="0" borderId="6" xfId="0" applyNumberFormat="1" applyFont="1" applyBorder="1" applyAlignment="1">
      <alignment horizontal="right" vertical="top" readingOrder="2"/>
    </xf>
    <xf numFmtId="167" fontId="0" fillId="0" borderId="2" xfId="0" applyNumberFormat="1" applyBorder="1" applyAlignment="1">
      <alignment readingOrder="2"/>
    </xf>
    <xf numFmtId="0" fontId="19" fillId="0" borderId="0" xfId="0" applyFont="1" applyAlignment="1">
      <alignment horizontal="right" vertical="top" readingOrder="2"/>
    </xf>
    <xf numFmtId="164" fontId="5" fillId="0" borderId="3" xfId="1" applyNumberFormat="1" applyFont="1" applyFill="1" applyBorder="1" applyAlignment="1">
      <alignment horizontal="right" vertical="top" readingOrder="2"/>
    </xf>
    <xf numFmtId="0" fontId="0" fillId="0" borderId="0" xfId="0" applyFill="1" applyAlignment="1">
      <alignment horizontal="right" vertical="top" readingOrder="2"/>
    </xf>
    <xf numFmtId="0" fontId="5" fillId="0" borderId="19" xfId="0" applyFont="1" applyBorder="1" applyAlignment="1">
      <alignment horizontal="right" vertical="top" readingOrder="2"/>
    </xf>
    <xf numFmtId="164" fontId="5" fillId="4" borderId="19" xfId="1" applyNumberFormat="1" applyFont="1" applyFill="1" applyBorder="1" applyAlignment="1">
      <alignment horizontal="right" vertical="top" readingOrder="2"/>
    </xf>
    <xf numFmtId="164" fontId="5" fillId="0" borderId="19" xfId="1" applyNumberFormat="1" applyFont="1" applyBorder="1" applyAlignment="1">
      <alignment horizontal="right" vertical="top" readingOrder="2"/>
    </xf>
    <xf numFmtId="164" fontId="16" fillId="0" borderId="19" xfId="1" applyNumberFormat="1" applyFont="1" applyBorder="1" applyAlignment="1">
      <alignment horizontal="right" vertical="top" readingOrder="2"/>
    </xf>
    <xf numFmtId="0" fontId="5" fillId="0" borderId="18" xfId="0" applyFont="1" applyBorder="1" applyAlignment="1">
      <alignment horizontal="right" vertical="top" readingOrder="2"/>
    </xf>
    <xf numFmtId="164" fontId="5" fillId="4" borderId="18" xfId="1" applyNumberFormat="1" applyFont="1" applyFill="1" applyBorder="1" applyAlignment="1">
      <alignment horizontal="right" vertical="top" readingOrder="2"/>
    </xf>
    <xf numFmtId="164" fontId="5" fillId="0" borderId="18" xfId="1" applyNumberFormat="1" applyFont="1" applyBorder="1" applyAlignment="1">
      <alignment horizontal="right" vertical="top" readingOrder="2"/>
    </xf>
    <xf numFmtId="164" fontId="17" fillId="0" borderId="18" xfId="1" applyNumberFormat="1" applyFont="1" applyBorder="1" applyAlignment="1">
      <alignment horizontal="right" vertical="top"/>
    </xf>
    <xf numFmtId="164" fontId="5" fillId="0" borderId="19" xfId="1" applyNumberFormat="1" applyFont="1" applyFill="1" applyBorder="1" applyAlignment="1">
      <alignment horizontal="right" vertical="top" readingOrder="2"/>
    </xf>
    <xf numFmtId="0" fontId="22" fillId="5" borderId="3" xfId="0" applyFont="1" applyFill="1" applyBorder="1" applyAlignment="1">
      <alignment horizontal="right" vertical="top" readingOrder="2"/>
    </xf>
    <xf numFmtId="0" fontId="22" fillId="0" borderId="3" xfId="0" applyFont="1" applyBorder="1" applyAlignment="1">
      <alignment horizontal="right" vertical="top" readingOrder="2"/>
    </xf>
    <xf numFmtId="14" fontId="0" fillId="0" borderId="2" xfId="0" applyNumberFormat="1" applyBorder="1" applyProtection="1">
      <protection locked="0"/>
    </xf>
    <xf numFmtId="0" fontId="0" fillId="0" borderId="0" xfId="0" applyProtection="1">
      <protection locked="0"/>
    </xf>
    <xf numFmtId="9" fontId="0" fillId="0" borderId="0" xfId="0" applyNumberFormat="1" applyProtection="1">
      <protection locked="0"/>
    </xf>
    <xf numFmtId="0" fontId="0" fillId="0" borderId="0" xfId="0" applyNumberFormat="1" applyProtection="1">
      <protection locked="0"/>
    </xf>
    <xf numFmtId="164" fontId="0" fillId="0" borderId="0" xfId="1" applyNumberFormat="1" applyFont="1" applyProtection="1">
      <protection locked="0"/>
    </xf>
    <xf numFmtId="0" fontId="0" fillId="0" borderId="0" xfId="0" applyBorder="1" applyProtection="1">
      <protection locked="0"/>
    </xf>
    <xf numFmtId="164" fontId="0" fillId="0" borderId="0" xfId="1" applyNumberFormat="1" applyFont="1" applyBorder="1" applyProtection="1">
      <protection locked="0"/>
    </xf>
    <xf numFmtId="164" fontId="5" fillId="0" borderId="0" xfId="1" applyNumberFormat="1" applyFont="1" applyBorder="1" applyProtection="1">
      <protection locked="0"/>
    </xf>
    <xf numFmtId="164" fontId="5" fillId="4" borderId="3" xfId="1" applyNumberFormat="1" applyFont="1" applyFill="1" applyBorder="1" applyAlignment="1" applyProtection="1">
      <alignment horizontal="right" vertical="top" readingOrder="2"/>
      <protection locked="0"/>
    </xf>
    <xf numFmtId="164" fontId="5" fillId="0" borderId="3" xfId="1" applyNumberFormat="1" applyFont="1" applyFill="1" applyBorder="1" applyAlignment="1" applyProtection="1">
      <alignment horizontal="right" vertical="top" readingOrder="2"/>
      <protection locked="0"/>
    </xf>
    <xf numFmtId="0" fontId="5" fillId="4" borderId="3" xfId="0" applyFont="1" applyFill="1" applyBorder="1" applyAlignment="1" applyProtection="1">
      <alignment horizontal="right" vertical="top" readingOrder="2"/>
      <protection locked="0"/>
    </xf>
    <xf numFmtId="0" fontId="5" fillId="0" borderId="3" xfId="0" applyFont="1" applyBorder="1" applyAlignment="1" applyProtection="1">
      <alignment horizontal="right" vertical="top" readingOrder="2"/>
      <protection locked="0"/>
    </xf>
    <xf numFmtId="0" fontId="21" fillId="0" borderId="1" xfId="0" applyFont="1" applyBorder="1" applyAlignment="1" applyProtection="1">
      <alignment horizontal="right" vertical="top" readingOrder="2"/>
      <protection locked="0"/>
    </xf>
    <xf numFmtId="0" fontId="0" fillId="0" borderId="0" xfId="0" applyFill="1"/>
    <xf numFmtId="0" fontId="5" fillId="0" borderId="0" xfId="0" applyFont="1" applyFill="1" applyBorder="1" applyAlignment="1">
      <alignment horizontal="right" vertical="top" readingOrder="2"/>
    </xf>
    <xf numFmtId="164" fontId="5" fillId="0" borderId="0" xfId="1" applyNumberFormat="1" applyFont="1" applyFill="1" applyBorder="1" applyAlignment="1" applyProtection="1">
      <alignment horizontal="right" vertical="top" readingOrder="2"/>
      <protection locked="0"/>
    </xf>
    <xf numFmtId="164" fontId="5" fillId="0" borderId="0" xfId="1" applyNumberFormat="1" applyFont="1" applyFill="1" applyBorder="1" applyAlignment="1">
      <alignment horizontal="right" vertical="top" readingOrder="2"/>
    </xf>
    <xf numFmtId="164" fontId="0" fillId="0" borderId="0" xfId="1" applyNumberFormat="1" applyFont="1" applyFill="1"/>
    <xf numFmtId="0" fontId="23" fillId="0" borderId="19" xfId="0" applyFont="1" applyBorder="1" applyAlignment="1">
      <alignment horizontal="right" vertical="top" readingOrder="2"/>
    </xf>
    <xf numFmtId="164" fontId="23" fillId="4" borderId="19" xfId="1" applyNumberFormat="1" applyFont="1" applyFill="1" applyBorder="1" applyAlignment="1" applyProtection="1">
      <alignment horizontal="right" vertical="top" readingOrder="2"/>
      <protection locked="0"/>
    </xf>
    <xf numFmtId="0" fontId="5" fillId="0" borderId="20" xfId="0" applyFont="1" applyBorder="1" applyAlignment="1">
      <alignment horizontal="right" vertical="top" readingOrder="2"/>
    </xf>
    <xf numFmtId="164" fontId="5" fillId="4" borderId="20" xfId="1" applyNumberFormat="1" applyFont="1" applyFill="1" applyBorder="1" applyAlignment="1" applyProtection="1">
      <alignment horizontal="right" vertical="top" readingOrder="2"/>
      <protection locked="0"/>
    </xf>
    <xf numFmtId="0" fontId="5" fillId="5" borderId="3" xfId="0" applyFont="1" applyFill="1" applyBorder="1" applyAlignment="1">
      <alignment horizontal="right" vertical="top" wrapText="1" readingOrder="2"/>
    </xf>
    <xf numFmtId="0" fontId="4" fillId="0" borderId="0" xfId="0" applyFont="1" applyBorder="1"/>
    <xf numFmtId="0" fontId="12" fillId="0" borderId="0" xfId="0" applyFont="1" applyBorder="1" applyAlignment="1">
      <alignment horizontal="right" vertical="top" readingOrder="2"/>
    </xf>
    <xf numFmtId="0" fontId="0" fillId="0" borderId="0" xfId="0" applyFont="1" applyBorder="1" applyAlignment="1">
      <alignment horizontal="right" vertical="top" readingOrder="2"/>
    </xf>
    <xf numFmtId="0" fontId="15" fillId="0" borderId="0" xfId="0" applyFont="1" applyBorder="1" applyAlignment="1">
      <alignment horizontal="right" vertical="top" readingOrder="2"/>
    </xf>
    <xf numFmtId="0" fontId="13" fillId="0" borderId="0" xfId="0" applyFont="1" applyBorder="1" applyAlignment="1">
      <alignment horizontal="right" vertical="top" wrapText="1" readingOrder="2"/>
    </xf>
    <xf numFmtId="0" fontId="14" fillId="0" borderId="0" xfId="0" applyFont="1" applyBorder="1" applyAlignment="1">
      <alignment horizontal="right" vertical="top" wrapText="1" readingOrder="2"/>
    </xf>
    <xf numFmtId="0" fontId="3" fillId="0" borderId="0" xfId="0" applyFont="1"/>
    <xf numFmtId="0" fontId="27" fillId="0" borderId="0" xfId="0" applyFont="1"/>
    <xf numFmtId="0" fontId="25" fillId="0" borderId="0" xfId="0" applyFont="1" applyAlignment="1">
      <alignment horizontal="right" vertical="top" wrapText="1" readingOrder="2"/>
    </xf>
    <xf numFmtId="14" fontId="21" fillId="0" borderId="1" xfId="0" applyNumberFormat="1" applyFont="1" applyBorder="1" applyAlignment="1" applyProtection="1">
      <alignment horizontal="right" vertical="top" readingOrder="2"/>
      <protection locked="0"/>
    </xf>
    <xf numFmtId="3" fontId="21" fillId="0" borderId="1" xfId="0" applyNumberFormat="1" applyFont="1" applyBorder="1" applyAlignment="1" applyProtection="1">
      <alignment horizontal="right" vertical="top" readingOrder="2"/>
      <protection locked="0"/>
    </xf>
    <xf numFmtId="0" fontId="7" fillId="0" borderId="0" xfId="0" applyFont="1" applyAlignment="1">
      <alignment horizontal="right" vertical="top" wrapText="1"/>
    </xf>
    <xf numFmtId="0" fontId="0" fillId="0" borderId="4" xfId="0" applyBorder="1" applyAlignment="1">
      <alignment horizontal="center"/>
    </xf>
    <xf numFmtId="0" fontId="6" fillId="0" borderId="0" xfId="0" applyFont="1" applyAlignment="1">
      <alignment horizontal="center"/>
    </xf>
    <xf numFmtId="0" fontId="0" fillId="6" borderId="0" xfId="0" applyFill="1" applyAlignment="1">
      <alignment horizontal="center"/>
    </xf>
    <xf numFmtId="0" fontId="10" fillId="0" borderId="1" xfId="0" applyFont="1" applyBorder="1" applyAlignment="1" applyProtection="1">
      <alignment horizontal="center"/>
      <protection locked="0"/>
    </xf>
    <xf numFmtId="0" fontId="10" fillId="0" borderId="1" xfId="0" applyFont="1" applyBorder="1" applyAlignment="1">
      <alignment horizontal="center"/>
    </xf>
    <xf numFmtId="0" fontId="10" fillId="0" borderId="2" xfId="0" applyFont="1" applyBorder="1" applyAlignment="1">
      <alignment horizontal="center"/>
    </xf>
    <xf numFmtId="0" fontId="25" fillId="0" borderId="0" xfId="0" applyFont="1" applyAlignment="1">
      <alignment horizontal="right" vertical="top" wrapText="1" readingOrder="2"/>
    </xf>
    <xf numFmtId="0" fontId="0" fillId="0" borderId="0" xfId="0" applyAlignment="1">
      <alignment horizontal="center"/>
    </xf>
    <xf numFmtId="0" fontId="3" fillId="0" borderId="0" xfId="0" applyFont="1" applyAlignment="1">
      <alignment horizontal="center"/>
    </xf>
    <xf numFmtId="0" fontId="4" fillId="0" borderId="0" xfId="0" applyFont="1" applyAlignment="1">
      <alignment horizontal="center"/>
    </xf>
    <xf numFmtId="0" fontId="22" fillId="0" borderId="3" xfId="0" applyFont="1" applyBorder="1" applyAlignment="1">
      <alignment horizontal="right" vertical="top" readingOrder="2"/>
    </xf>
    <xf numFmtId="0" fontId="22" fillId="5" borderId="3" xfId="0" applyFont="1" applyFill="1" applyBorder="1" applyAlignment="1">
      <alignment horizontal="right" vertical="top" readingOrder="2"/>
    </xf>
    <xf numFmtId="0" fontId="5" fillId="4" borderId="3" xfId="0" applyFont="1" applyFill="1" applyBorder="1" applyAlignment="1">
      <alignment horizontal="center" vertical="top" readingOrder="2"/>
    </xf>
    <xf numFmtId="0" fontId="5" fillId="0" borderId="3" xfId="0" applyFont="1" applyBorder="1" applyAlignment="1">
      <alignment horizontal="center" vertical="top" readingOrder="2"/>
    </xf>
    <xf numFmtId="0" fontId="5" fillId="4" borderId="16" xfId="0" applyFont="1" applyFill="1" applyBorder="1" applyAlignment="1">
      <alignment horizontal="center" vertical="top" readingOrder="2"/>
    </xf>
    <xf numFmtId="0" fontId="5" fillId="4" borderId="17" xfId="0" applyFont="1" applyFill="1" applyBorder="1" applyAlignment="1">
      <alignment horizontal="center" vertical="top" readingOrder="2"/>
    </xf>
    <xf numFmtId="0" fontId="5" fillId="0" borderId="16" xfId="0" applyFont="1" applyBorder="1" applyAlignment="1">
      <alignment horizontal="center" vertical="top" readingOrder="2"/>
    </xf>
    <xf numFmtId="0" fontId="5" fillId="0" borderId="17" xfId="0" applyFont="1" applyBorder="1" applyAlignment="1">
      <alignment horizontal="center" vertical="top" readingOrder="2"/>
    </xf>
    <xf numFmtId="0" fontId="19" fillId="0" borderId="2" xfId="0" applyFont="1" applyBorder="1" applyAlignment="1">
      <alignment horizontal="center"/>
    </xf>
    <xf numFmtId="14" fontId="19" fillId="0" borderId="2" xfId="0" applyNumberFormat="1" applyFont="1" applyBorder="1" applyAlignment="1" applyProtection="1">
      <alignment horizontal="center"/>
      <protection locked="0"/>
    </xf>
    <xf numFmtId="0" fontId="19" fillId="0" borderId="2" xfId="0" applyFont="1" applyBorder="1" applyAlignment="1" applyProtection="1">
      <alignment horizontal="center"/>
      <protection locked="0"/>
    </xf>
    <xf numFmtId="0" fontId="18" fillId="0" borderId="0" xfId="0" applyFont="1" applyAlignment="1">
      <alignment horizontal="center"/>
    </xf>
    <xf numFmtId="0" fontId="19" fillId="0" borderId="1" xfId="0" applyFont="1" applyBorder="1" applyAlignment="1">
      <alignment horizontal="center"/>
    </xf>
  </cellXfs>
  <cellStyles count="3">
    <cellStyle name="Comma" xfId="1" builtinId="3"/>
    <cellStyle name="Normal" xfId="0" builtinId="0"/>
    <cellStyle name="Percent" xfId="2" builtinId="5"/>
  </cellStyles>
  <dxfs count="164">
    <dxf>
      <fill>
        <patternFill patternType="solid">
          <fgColor indexed="64"/>
          <bgColor rgb="FFFFFF00"/>
        </patternFill>
      </fill>
      <border diagonalUp="0" diagonalDown="0" outline="0">
        <left/>
        <right/>
        <top/>
        <bottom/>
      </border>
    </dxf>
    <dxf>
      <border diagonalUp="0" diagonalDown="0" outline="0">
        <left/>
        <right/>
        <top/>
        <bottom/>
      </border>
    </dxf>
    <dxf>
      <border diagonalUp="0" diagonalDown="0" outline="0">
        <left/>
        <right/>
        <top/>
        <bottom/>
      </border>
    </dxf>
    <dxf>
      <border diagonalUp="0" diagonalDown="0" outline="0">
        <left/>
        <right/>
        <top/>
        <bottom/>
      </border>
    </dxf>
    <dxf>
      <border diagonalUp="0" diagonalDown="0" outline="0">
        <left/>
        <right/>
        <top/>
        <bottom/>
      </border>
    </dxf>
    <dxf>
      <border diagonalUp="0" diagonalDown="0" outline="0">
        <left/>
        <right/>
        <top/>
        <bottom/>
      </border>
    </dxf>
    <dxf>
      <font>
        <b val="0"/>
        <i val="0"/>
        <strike val="0"/>
        <condense val="0"/>
        <extend val="0"/>
        <outline val="0"/>
        <shadow val="0"/>
        <u val="none"/>
        <vertAlign val="baseline"/>
        <sz val="11"/>
        <color theme="1"/>
        <name val="Arial"/>
        <scheme val="minor"/>
      </font>
      <numFmt numFmtId="164" formatCode="_ * #,##0_ ;_ * \-#,##0_ ;_ * &quot;-&quot;??_ ;_ @_ "/>
      <border diagonalUp="0" diagonalDown="0" outline="0">
        <left/>
        <right/>
        <top/>
        <bottom/>
      </border>
    </dxf>
    <dxf>
      <numFmt numFmtId="164" formatCode="_ * #,##0_ ;_ * \-#,##0_ ;_ * &quot;-&quot;??_ ;_ @_ "/>
    </dxf>
    <dxf>
      <border diagonalUp="0" diagonalDown="0" outline="0">
        <left/>
        <right/>
        <top/>
        <bottom/>
      </border>
    </dxf>
    <dxf>
      <border diagonalUp="0" diagonalDown="0" outline="0">
        <left/>
        <right/>
        <top/>
        <bottom/>
      </border>
    </dxf>
    <dxf>
      <border diagonalUp="0" diagonalDown="0" outline="0">
        <left/>
        <right/>
        <top/>
        <bottom/>
      </border>
    </dxf>
    <dxf>
      <border diagonalUp="0" diagonalDown="0" outline="0">
        <left/>
        <right/>
        <top/>
        <bottom/>
      </border>
    </dxf>
    <dxf>
      <alignment horizontal="right" vertical="bottom" textRotation="0" wrapText="0" indent="0" justifyLastLine="0" shrinkToFit="0" readingOrder="0"/>
    </dxf>
    <dxf>
      <border diagonalUp="0" diagonalDown="0" outline="0">
        <left/>
        <right/>
        <top/>
        <bottom/>
      </border>
    </dxf>
    <dxf>
      <border diagonalUp="0" diagonalDown="0" outline="0">
        <left/>
        <right/>
        <top/>
        <bottom/>
      </border>
    </dxf>
    <dxf>
      <alignment horizontal="right" vertical="top" textRotation="0" wrapText="1" indent="0" justifyLastLine="0" shrinkToFit="0" readingOrder="2"/>
    </dxf>
    <dxf>
      <fill>
        <patternFill patternType="solid">
          <fgColor indexed="64"/>
          <bgColor rgb="FFFFFF00"/>
        </patternFill>
      </fill>
      <border diagonalUp="0" diagonalDown="0" outline="0">
        <left/>
        <right/>
        <top/>
        <bottom/>
      </border>
    </dxf>
    <dxf>
      <border diagonalUp="0" diagonalDown="0" outline="0">
        <left/>
        <right/>
        <top/>
        <bottom/>
      </border>
    </dxf>
    <dxf>
      <border diagonalUp="0" diagonalDown="0" outline="0">
        <left/>
        <right/>
        <top/>
        <bottom/>
      </border>
    </dxf>
    <dxf>
      <border diagonalUp="0" diagonalDown="0" outline="0">
        <left/>
        <right/>
        <top/>
        <bottom/>
      </border>
    </dxf>
    <dxf>
      <border diagonalUp="0" diagonalDown="0" outline="0">
        <left/>
        <right/>
        <top/>
        <bottom/>
      </border>
    </dxf>
    <dxf>
      <border diagonalUp="0" diagonalDown="0" outline="0">
        <left/>
        <right/>
        <top/>
        <bottom/>
      </border>
    </dxf>
    <dxf>
      <fill>
        <patternFill patternType="solid">
          <fgColor indexed="64"/>
          <bgColor rgb="FFFFFF00"/>
        </patternFill>
      </fill>
      <border diagonalUp="0" diagonalDown="0" outline="0">
        <left/>
        <right/>
        <top/>
        <bottom/>
      </border>
    </dxf>
    <dxf>
      <border diagonalUp="0" diagonalDown="0" outline="0">
        <left/>
        <right/>
        <top/>
        <bottom/>
      </border>
    </dxf>
    <dxf>
      <border diagonalUp="0" diagonalDown="0" outline="0">
        <left/>
        <right/>
        <top/>
        <bottom/>
      </border>
    </dxf>
    <dxf>
      <border diagonalUp="0" diagonalDown="0" outline="0">
        <left/>
        <right/>
        <top/>
        <bottom/>
      </border>
    </dxf>
    <dxf>
      <border diagonalUp="0" diagonalDown="0" outline="0">
        <left/>
        <right/>
        <top/>
        <bottom/>
      </border>
    </dxf>
    <dxf>
      <border diagonalUp="0" diagonalDown="0" outline="0">
        <left/>
        <right/>
        <top/>
        <bottom/>
      </border>
    </dxf>
    <dxf>
      <fill>
        <patternFill patternType="solid">
          <fgColor indexed="64"/>
          <bgColor rgb="FFFFFF00"/>
        </patternFill>
      </fill>
      <border diagonalUp="0" diagonalDown="0" outline="0">
        <left/>
        <right/>
        <top/>
        <bottom/>
      </border>
    </dxf>
    <dxf>
      <border diagonalUp="0" diagonalDown="0" outline="0">
        <left/>
        <right/>
        <top/>
        <bottom/>
      </border>
    </dxf>
    <dxf>
      <border diagonalUp="0" diagonalDown="0" outline="0">
        <left/>
        <right/>
        <top/>
        <bottom/>
      </border>
    </dxf>
    <dxf>
      <border diagonalUp="0" diagonalDown="0" outline="0">
        <left/>
        <right/>
        <top/>
        <bottom/>
      </border>
    </dxf>
    <dxf>
      <border diagonalUp="0" diagonalDown="0" outline="0">
        <left/>
        <right/>
        <top/>
        <bottom/>
      </border>
    </dxf>
    <dxf>
      <border diagonalUp="0" diagonalDown="0" outline="0">
        <left/>
        <right/>
        <top/>
        <bottom/>
      </border>
    </dxf>
    <dxf>
      <font>
        <b val="0"/>
        <i val="0"/>
        <strike val="0"/>
        <condense val="0"/>
        <extend val="0"/>
        <outline val="0"/>
        <shadow val="0"/>
        <u val="none"/>
        <vertAlign val="baseline"/>
        <sz val="11"/>
        <color theme="1"/>
        <name val="Arial"/>
        <scheme val="minor"/>
      </font>
      <numFmt numFmtId="164" formatCode="_ * #,##0_ ;_ * \-#,##0_ ;_ * &quot;-&quot;??_ ;_ @_ "/>
      <border diagonalUp="0" diagonalDown="0" outline="0">
        <left/>
        <right/>
        <top/>
        <bottom/>
      </border>
    </dxf>
    <dxf>
      <numFmt numFmtId="164" formatCode="_ * #,##0_ ;_ * \-#,##0_ ;_ * &quot;-&quot;??_ ;_ @_ "/>
      <protection locked="0" hidden="0"/>
    </dxf>
    <dxf>
      <border diagonalUp="0" diagonalDown="0" outline="0">
        <left/>
        <right/>
        <top/>
        <bottom/>
      </border>
    </dxf>
    <dxf>
      <protection locked="0" hidden="0"/>
    </dxf>
    <dxf>
      <border diagonalUp="0" diagonalDown="0" outline="0">
        <left/>
        <right/>
        <top/>
        <bottom/>
      </border>
    </dxf>
    <dxf>
      <protection locked="0" hidden="0"/>
    </dxf>
    <dxf>
      <border diagonalUp="0" diagonalDown="0" outline="0">
        <left/>
        <right/>
        <top/>
        <bottom/>
      </border>
    </dxf>
    <dxf>
      <font>
        <b val="0"/>
        <i val="0"/>
        <strike val="0"/>
        <condense val="0"/>
        <extend val="0"/>
        <outline val="0"/>
        <shadow val="0"/>
        <u val="none"/>
        <vertAlign val="baseline"/>
        <sz val="11"/>
        <color theme="1"/>
        <name val="Arial"/>
        <scheme val="minor"/>
      </font>
      <numFmt numFmtId="164" formatCode="_ * #,##0_ ;_ * \-#,##0_ ;_ * &quot;-&quot;??_ ;_ @_ "/>
      <border diagonalUp="0" diagonalDown="0" outline="0">
        <left/>
        <right/>
        <top/>
        <bottom/>
      </border>
    </dxf>
    <dxf>
      <numFmt numFmtId="164" formatCode="_ * #,##0_ ;_ * \-#,##0_ ;_ * &quot;-&quot;??_ ;_ @_ "/>
      <protection locked="0" hidden="0"/>
    </dxf>
    <dxf>
      <border diagonalUp="0" diagonalDown="0" outline="0">
        <left/>
        <right/>
        <top/>
        <bottom/>
      </border>
    </dxf>
    <dxf>
      <protection locked="0" hidden="0"/>
    </dxf>
    <dxf>
      <border diagonalUp="0" diagonalDown="0" outline="0">
        <left/>
        <right/>
        <top/>
        <bottom/>
      </border>
    </dxf>
    <dxf>
      <protection locked="0" hidden="0"/>
    </dxf>
    <dxf>
      <border diagonalUp="0" diagonalDown="0" outline="0">
        <left/>
        <right/>
        <top/>
        <bottom/>
      </border>
    </dxf>
    <dxf>
      <font>
        <b val="0"/>
        <i val="0"/>
        <strike val="0"/>
        <condense val="0"/>
        <extend val="0"/>
        <outline val="0"/>
        <shadow val="0"/>
        <u val="none"/>
        <vertAlign val="baseline"/>
        <sz val="11"/>
        <color theme="1"/>
        <name val="Arial"/>
        <scheme val="minor"/>
      </font>
      <numFmt numFmtId="164" formatCode="_ * #,##0_ ;_ * \-#,##0_ ;_ * &quot;-&quot;??_ ;_ @_ "/>
      <border diagonalUp="0" diagonalDown="0" outline="0">
        <left/>
        <right/>
        <top/>
        <bottom/>
      </border>
    </dxf>
    <dxf>
      <numFmt numFmtId="164" formatCode="_ * #,##0_ ;_ * \-#,##0_ ;_ * &quot;-&quot;??_ ;_ @_ "/>
      <protection locked="0" hidden="0"/>
    </dxf>
    <dxf>
      <border diagonalUp="0" diagonalDown="0" outline="0">
        <left/>
        <right/>
        <top/>
        <bottom/>
      </border>
    </dxf>
    <dxf>
      <protection locked="0" hidden="0"/>
    </dxf>
    <dxf>
      <border diagonalUp="0" diagonalDown="0" outline="0">
        <left/>
        <right/>
        <top/>
        <bottom/>
      </border>
    </dxf>
    <dxf>
      <protection locked="0" hidden="0"/>
    </dxf>
    <dxf>
      <border diagonalUp="0" diagonalDown="0" outline="0">
        <left/>
        <right/>
        <top/>
        <bottom/>
      </border>
    </dxf>
    <dxf>
      <font>
        <b val="0"/>
        <i val="0"/>
        <strike val="0"/>
        <condense val="0"/>
        <extend val="0"/>
        <outline val="0"/>
        <shadow val="0"/>
        <u val="none"/>
        <vertAlign val="baseline"/>
        <sz val="11"/>
        <color theme="1"/>
        <name val="Arial"/>
        <scheme val="minor"/>
      </font>
      <numFmt numFmtId="164" formatCode="_ * #,##0_ ;_ * \-#,##0_ ;_ * &quot;-&quot;??_ ;_ @_ "/>
      <border diagonalUp="0" diagonalDown="0" outline="0">
        <left/>
        <right/>
        <top/>
        <bottom/>
      </border>
    </dxf>
    <dxf>
      <numFmt numFmtId="164" formatCode="_ * #,##0_ ;_ * \-#,##0_ ;_ * &quot;-&quot;??_ ;_ @_ "/>
      <protection locked="0" hidden="0"/>
    </dxf>
    <dxf>
      <border diagonalUp="0" diagonalDown="0" outline="0">
        <left/>
        <right/>
        <top/>
        <bottom/>
      </border>
    </dxf>
    <dxf>
      <protection locked="0" hidden="0"/>
    </dxf>
    <dxf>
      <border diagonalUp="0" diagonalDown="0" outline="0">
        <left/>
        <right/>
        <top/>
        <bottom/>
      </border>
    </dxf>
    <dxf>
      <protection locked="0" hidden="0"/>
    </dxf>
    <dxf>
      <border diagonalUp="0" diagonalDown="0" outline="0">
        <left/>
        <right/>
        <top/>
        <bottom/>
      </border>
    </dxf>
    <dxf>
      <font>
        <b val="0"/>
        <i val="0"/>
        <strike val="0"/>
        <condense val="0"/>
        <extend val="0"/>
        <outline val="0"/>
        <shadow val="0"/>
        <u val="none"/>
        <vertAlign val="baseline"/>
        <sz val="11"/>
        <color theme="1"/>
        <name val="Arial"/>
        <scheme val="minor"/>
      </font>
      <numFmt numFmtId="164" formatCode="_ * #,##0_ ;_ * \-#,##0_ ;_ * &quot;-&quot;??_ ;_ @_ "/>
      <border diagonalUp="0" diagonalDown="0" outline="0">
        <left/>
        <right/>
        <top/>
        <bottom/>
      </border>
    </dxf>
    <dxf>
      <numFmt numFmtId="164" formatCode="_ * #,##0_ ;_ * \-#,##0_ ;_ * &quot;-&quot;??_ ;_ @_ "/>
      <protection locked="0" hidden="0"/>
    </dxf>
    <dxf>
      <border diagonalUp="0" diagonalDown="0" outline="0">
        <left/>
        <right/>
        <top/>
        <bottom/>
      </border>
    </dxf>
    <dxf>
      <protection locked="0" hidden="0"/>
    </dxf>
    <dxf>
      <border diagonalUp="0" diagonalDown="0" outline="0">
        <left/>
        <right/>
        <top/>
        <bottom/>
      </border>
    </dxf>
    <dxf>
      <protection locked="0" hidden="0"/>
    </dxf>
    <dxf>
      <border diagonalUp="0" diagonalDown="0" outline="0">
        <left/>
        <right/>
        <top/>
        <bottom/>
      </border>
    </dxf>
    <dxf>
      <protection locked="0" hidden="0"/>
    </dxf>
    <dxf>
      <border diagonalUp="0" diagonalDown="0" outline="0">
        <left/>
        <right/>
        <top/>
        <bottom/>
      </border>
    </dxf>
    <dxf>
      <protection locked="0" hidden="0"/>
    </dxf>
    <dxf>
      <border diagonalUp="0" diagonalDown="0" outline="0">
        <left/>
        <right/>
        <top/>
        <bottom/>
      </border>
    </dxf>
    <dxf>
      <protection locked="0" hidden="0"/>
    </dxf>
    <dxf>
      <border diagonalUp="0" diagonalDown="0" outline="0">
        <left/>
        <right/>
        <top/>
        <bottom/>
      </border>
    </dxf>
    <dxf>
      <alignment horizontal="right" vertical="top" textRotation="0" wrapText="1" indent="0" justifyLastLine="0" shrinkToFit="0" readingOrder="2"/>
    </dxf>
    <dxf>
      <font>
        <b val="0"/>
        <i val="0"/>
        <strike val="0"/>
        <condense val="0"/>
        <extend val="0"/>
        <outline val="0"/>
        <shadow val="0"/>
        <u val="none"/>
        <vertAlign val="baseline"/>
        <sz val="11"/>
        <color theme="1"/>
        <name val="Arial"/>
        <scheme val="minor"/>
      </font>
      <numFmt numFmtId="164" formatCode="_ * #,##0_ ;_ * \-#,##0_ ;_ * &quot;-&quot;??_ ;_ @_ "/>
      <border diagonalUp="0" diagonalDown="0" outline="0">
        <left/>
        <right/>
        <top/>
        <bottom/>
      </border>
      <protection locked="0" hidden="0"/>
    </dxf>
    <dxf>
      <numFmt numFmtId="164" formatCode="_ * #,##0_ ;_ * \-#,##0_ ;_ * &quot;-&quot;??_ ;_ @_ "/>
    </dxf>
    <dxf>
      <border diagonalUp="0" diagonalDown="0" outline="0">
        <left/>
        <right/>
        <top/>
        <bottom/>
      </border>
      <protection locked="0" hidden="0"/>
    </dxf>
    <dxf>
      <border diagonalUp="0" diagonalDown="0" outline="0">
        <left/>
        <right/>
        <top/>
        <bottom/>
      </border>
      <protection locked="0" hidden="0"/>
    </dxf>
    <dxf>
      <border diagonalUp="0" diagonalDown="0" outline="0">
        <left/>
        <right/>
        <top/>
        <bottom/>
      </border>
    </dxf>
    <dxf>
      <font>
        <b val="0"/>
        <i val="0"/>
        <strike val="0"/>
        <condense val="0"/>
        <extend val="0"/>
        <outline val="0"/>
        <shadow val="0"/>
        <u val="none"/>
        <vertAlign val="baseline"/>
        <sz val="11"/>
        <color theme="1"/>
        <name val="Arial"/>
        <scheme val="minor"/>
      </font>
      <numFmt numFmtId="164" formatCode="_ * #,##0_ ;_ * \-#,##0_ ;_ * &quot;-&quot;??_ ;_ @_ "/>
      <border diagonalUp="0" diagonalDown="0" outline="0">
        <left/>
        <right/>
        <top/>
        <bottom/>
      </border>
      <protection locked="0" hidden="0"/>
    </dxf>
    <dxf>
      <numFmt numFmtId="164" formatCode="_ * #,##0_ ;_ * \-#,##0_ ;_ * &quot;-&quot;??_ ;_ @_ "/>
    </dxf>
    <dxf>
      <border diagonalUp="0" diagonalDown="0" outline="0">
        <left/>
        <right/>
        <top/>
        <bottom/>
      </border>
      <protection locked="0" hidden="0"/>
    </dxf>
    <dxf>
      <border diagonalUp="0" diagonalDown="0" outline="0">
        <left/>
        <right/>
        <top/>
        <bottom/>
      </border>
      <protection locked="0" hidden="0"/>
    </dxf>
    <dxf>
      <border diagonalUp="0" diagonalDown="0" outline="0">
        <left/>
        <right/>
        <top/>
        <bottom/>
      </border>
    </dxf>
    <dxf>
      <font>
        <b val="0"/>
        <i val="0"/>
        <strike val="0"/>
        <condense val="0"/>
        <extend val="0"/>
        <outline val="0"/>
        <shadow val="0"/>
        <u val="none"/>
        <vertAlign val="baseline"/>
        <sz val="11"/>
        <color theme="1"/>
        <name val="Arial"/>
        <scheme val="minor"/>
      </font>
      <numFmt numFmtId="164" formatCode="_ * #,##0_ ;_ * \-#,##0_ ;_ * &quot;-&quot;??_ ;_ @_ "/>
      <border diagonalUp="0" diagonalDown="0" outline="0">
        <left/>
        <right/>
        <top/>
        <bottom/>
      </border>
      <protection locked="0" hidden="0"/>
    </dxf>
    <dxf>
      <numFmt numFmtId="164" formatCode="_ * #,##0_ ;_ * \-#,##0_ ;_ * &quot;-&quot;??_ ;_ @_ "/>
    </dxf>
    <dxf>
      <border diagonalUp="0" diagonalDown="0" outline="0">
        <left/>
        <right/>
        <top/>
        <bottom/>
      </border>
      <protection locked="0" hidden="0"/>
    </dxf>
    <dxf>
      <border diagonalUp="0" diagonalDown="0" outline="0">
        <left/>
        <right/>
        <top/>
        <bottom/>
      </border>
      <protection locked="0" hidden="0"/>
    </dxf>
    <dxf>
      <border diagonalUp="0" diagonalDown="0" outline="0">
        <left/>
        <right/>
        <top/>
        <bottom/>
      </border>
    </dxf>
    <dxf>
      <font>
        <b val="0"/>
        <i val="0"/>
        <strike val="0"/>
        <condense val="0"/>
        <extend val="0"/>
        <outline val="0"/>
        <shadow val="0"/>
        <u val="none"/>
        <vertAlign val="baseline"/>
        <sz val="11"/>
        <color theme="1"/>
        <name val="Arial"/>
        <scheme val="minor"/>
      </font>
      <numFmt numFmtId="164" formatCode="_ * #,##0_ ;_ * \-#,##0_ ;_ * &quot;-&quot;??_ ;_ @_ "/>
      <border diagonalUp="0" diagonalDown="0" outline="0">
        <left/>
        <right/>
        <top/>
        <bottom/>
      </border>
      <protection locked="0" hidden="0"/>
    </dxf>
    <dxf>
      <numFmt numFmtId="164" formatCode="_ * #,##0_ ;_ * \-#,##0_ ;_ * &quot;-&quot;??_ ;_ @_ "/>
    </dxf>
    <dxf>
      <border diagonalUp="0" diagonalDown="0" outline="0">
        <left/>
        <right/>
        <top/>
        <bottom/>
      </border>
      <protection locked="0" hidden="0"/>
    </dxf>
    <dxf>
      <border diagonalUp="0" diagonalDown="0" outline="0">
        <left/>
        <right/>
        <top/>
        <bottom/>
      </border>
      <protection locked="0" hidden="0"/>
    </dxf>
    <dxf>
      <border diagonalUp="0" diagonalDown="0" outline="0">
        <left/>
        <right/>
        <top/>
        <bottom/>
      </border>
    </dxf>
    <dxf>
      <font>
        <b val="0"/>
        <i val="0"/>
        <strike val="0"/>
        <condense val="0"/>
        <extend val="0"/>
        <outline val="0"/>
        <shadow val="0"/>
        <u val="none"/>
        <vertAlign val="baseline"/>
        <sz val="11"/>
        <color theme="1"/>
        <name val="Arial"/>
        <scheme val="minor"/>
      </font>
      <numFmt numFmtId="164" formatCode="_ * #,##0_ ;_ * \-#,##0_ ;_ * &quot;-&quot;??_ ;_ @_ "/>
      <protection locked="0" hidden="0"/>
    </dxf>
    <dxf>
      <numFmt numFmtId="164" formatCode="_ * #,##0_ ;_ * \-#,##0_ ;_ * &quot;-&quot;??_ ;_ @_ "/>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border diagonalUp="0" diagonalDown="0" outline="0">
        <left/>
        <right/>
        <top/>
        <bottom/>
      </border>
    </dxf>
    <dxf>
      <alignment horizontal="right" vertical="top" textRotation="0" wrapText="1" indent="0" justifyLastLine="0" shrinkToFit="0" readingOrder="2"/>
    </dxf>
    <dxf>
      <font>
        <b val="0"/>
        <i val="0"/>
        <strike val="0"/>
        <condense val="0"/>
        <extend val="0"/>
        <outline val="0"/>
        <shadow val="0"/>
        <u val="none"/>
        <vertAlign val="baseline"/>
        <sz val="11"/>
        <color theme="1"/>
        <name val="Arial"/>
        <scheme val="minor"/>
      </font>
      <numFmt numFmtId="164" formatCode="_ * #,##0_ ;_ * \-#,##0_ ;_ * &quot;-&quot;??_ ;_ @_ "/>
      <border diagonalUp="0" diagonalDown="0" outline="0">
        <left/>
        <right/>
        <top/>
        <bottom/>
      </border>
    </dxf>
    <dxf>
      <numFmt numFmtId="164" formatCode="_ * #,##0_ ;_ * \-#,##0_ ;_ * &quot;-&quot;??_ ;_ @_ "/>
      <protection locked="0" hidden="0"/>
    </dxf>
    <dxf>
      <border diagonalUp="0" diagonalDown="0" outline="0">
        <left/>
        <right/>
        <top/>
        <bottom/>
      </border>
    </dxf>
    <dxf>
      <protection locked="0" hidden="0"/>
    </dxf>
    <dxf>
      <border diagonalUp="0" diagonalDown="0" outline="0">
        <left/>
        <right/>
        <top/>
        <bottom/>
      </border>
    </dxf>
    <dxf>
      <protection locked="0" hidden="0"/>
    </dxf>
    <dxf>
      <border diagonalUp="0" diagonalDown="0" outline="0">
        <left/>
        <right/>
        <top/>
        <bottom/>
      </border>
    </dxf>
    <dxf>
      <font>
        <b val="0"/>
        <i val="0"/>
        <strike val="0"/>
        <condense val="0"/>
        <extend val="0"/>
        <outline val="0"/>
        <shadow val="0"/>
        <u val="none"/>
        <vertAlign val="baseline"/>
        <sz val="11"/>
        <color theme="1"/>
        <name val="Arial"/>
        <scheme val="minor"/>
      </font>
      <numFmt numFmtId="164" formatCode="_ * #,##0_ ;_ * \-#,##0_ ;_ * &quot;-&quot;??_ ;_ @_ "/>
      <border diagonalUp="0" diagonalDown="0" outline="0">
        <left/>
        <right/>
        <top/>
        <bottom/>
      </border>
    </dxf>
    <dxf>
      <numFmt numFmtId="164" formatCode="_ * #,##0_ ;_ * \-#,##0_ ;_ * &quot;-&quot;??_ ;_ @_ "/>
      <protection locked="0" hidden="0"/>
    </dxf>
    <dxf>
      <border diagonalUp="0" diagonalDown="0" outline="0">
        <left/>
        <right/>
        <top/>
        <bottom/>
      </border>
    </dxf>
    <dxf>
      <protection locked="0" hidden="0"/>
    </dxf>
    <dxf>
      <border diagonalUp="0" diagonalDown="0" outline="0">
        <left/>
        <right/>
        <top/>
        <bottom/>
      </border>
    </dxf>
    <dxf>
      <protection locked="0" hidden="0"/>
    </dxf>
    <dxf>
      <border diagonalUp="0" diagonalDown="0" outline="0">
        <left/>
        <right/>
        <top/>
        <bottom/>
      </border>
    </dxf>
    <dxf>
      <font>
        <b val="0"/>
        <i val="0"/>
        <strike val="0"/>
        <condense val="0"/>
        <extend val="0"/>
        <outline val="0"/>
        <shadow val="0"/>
        <u val="none"/>
        <vertAlign val="baseline"/>
        <sz val="11"/>
        <color theme="1"/>
        <name val="Arial"/>
        <scheme val="minor"/>
      </font>
      <numFmt numFmtId="164" formatCode="_ * #,##0_ ;_ * \-#,##0_ ;_ * &quot;-&quot;??_ ;_ @_ "/>
      <border diagonalUp="0" diagonalDown="0" outline="0">
        <left/>
        <right/>
        <top/>
        <bottom/>
      </border>
    </dxf>
    <dxf>
      <numFmt numFmtId="164" formatCode="_ * #,##0_ ;_ * \-#,##0_ ;_ * &quot;-&quot;??_ ;_ @_ "/>
      <protection locked="0" hidden="0"/>
    </dxf>
    <dxf>
      <border diagonalUp="0" diagonalDown="0" outline="0">
        <left/>
        <right/>
        <top/>
        <bottom/>
      </border>
    </dxf>
    <dxf>
      <protection locked="0" hidden="0"/>
    </dxf>
    <dxf>
      <border diagonalUp="0" diagonalDown="0" outline="0">
        <left/>
        <right/>
        <top/>
        <bottom/>
      </border>
    </dxf>
    <dxf>
      <protection locked="0" hidden="0"/>
    </dxf>
    <dxf>
      <border diagonalUp="0" diagonalDown="0" outline="0">
        <left/>
        <right/>
        <top/>
        <bottom/>
      </border>
    </dxf>
    <dxf>
      <font>
        <b val="0"/>
        <i val="0"/>
        <strike val="0"/>
        <condense val="0"/>
        <extend val="0"/>
        <outline val="0"/>
        <shadow val="0"/>
        <u val="none"/>
        <vertAlign val="baseline"/>
        <sz val="11"/>
        <color theme="1"/>
        <name val="Arial"/>
        <scheme val="minor"/>
      </font>
      <numFmt numFmtId="164" formatCode="_ * #,##0_ ;_ * \-#,##0_ ;_ * &quot;-&quot;??_ ;_ @_ "/>
      <border diagonalUp="0" diagonalDown="0" outline="0">
        <left/>
        <right/>
        <top/>
        <bottom/>
      </border>
    </dxf>
    <dxf>
      <numFmt numFmtId="164" formatCode="_ * #,##0_ ;_ * \-#,##0_ ;_ * &quot;-&quot;??_ ;_ @_ "/>
      <protection locked="0" hidden="0"/>
    </dxf>
    <dxf>
      <border diagonalUp="0" diagonalDown="0" outline="0">
        <left/>
        <right/>
        <top/>
        <bottom/>
      </border>
    </dxf>
    <dxf>
      <protection locked="0" hidden="0"/>
    </dxf>
    <dxf>
      <border diagonalUp="0" diagonalDown="0" outline="0">
        <left/>
        <right/>
        <top/>
        <bottom/>
      </border>
    </dxf>
    <dxf>
      <protection locked="0" hidden="0"/>
    </dxf>
    <dxf>
      <border diagonalUp="0" diagonalDown="0" outline="0">
        <left/>
        <right/>
        <top/>
        <bottom/>
      </border>
    </dxf>
    <dxf>
      <numFmt numFmtId="164" formatCode="_ * #,##0_ ;_ * \-#,##0_ ;_ * &quot;-&quot;??_ ;_ @_ "/>
    </dxf>
    <dxf>
      <numFmt numFmtId="164" formatCode="_ * #,##0_ ;_ * \-#,##0_ ;_ * &quot;-&quot;??_ ;_ @_ "/>
      <protection locked="0" hidden="0"/>
    </dxf>
    <dxf>
      <border diagonalUp="0" diagonalDown="0" outline="0">
        <left/>
        <right/>
        <top/>
        <bottom/>
      </border>
    </dxf>
    <dxf>
      <protection locked="0" hidden="0"/>
    </dxf>
    <dxf>
      <border diagonalUp="0" diagonalDown="0" outline="0">
        <left/>
        <right/>
        <top/>
        <bottom/>
      </border>
    </dxf>
    <dxf>
      <protection locked="0" hidden="0"/>
    </dxf>
    <dxf>
      <border diagonalUp="0" diagonalDown="0" outline="0">
        <left/>
        <right/>
        <top/>
        <bottom/>
      </border>
    </dxf>
    <dxf>
      <protection locked="0" hidden="0"/>
    </dxf>
    <dxf>
      <border diagonalUp="0" diagonalDown="0" outline="0">
        <left/>
        <right/>
        <top/>
        <bottom/>
      </border>
    </dxf>
    <dxf>
      <protection locked="0" hidden="0"/>
    </dxf>
    <dxf>
      <border diagonalUp="0" diagonalDown="0" outline="0">
        <left/>
        <right/>
        <top/>
        <bottom/>
      </border>
    </dxf>
    <dxf>
      <protection locked="0" hidden="0"/>
    </dxf>
    <dxf>
      <border diagonalUp="0" diagonalDown="0" outline="0">
        <left/>
        <right/>
        <top/>
        <bottom/>
      </border>
    </dxf>
    <dxf>
      <alignment horizontal="right" vertical="top" textRotation="0" wrapText="1" indent="0" justifyLastLine="0" shrinkToFit="0" readingOrder="2"/>
    </dxf>
    <dxf>
      <font>
        <b val="0"/>
        <i val="0"/>
        <strike val="0"/>
        <condense val="0"/>
        <extend val="0"/>
        <outline val="0"/>
        <shadow val="0"/>
        <u val="none"/>
        <vertAlign val="baseline"/>
        <sz val="11"/>
        <color theme="1"/>
        <name val="Arial"/>
        <scheme val="minor"/>
      </font>
      <numFmt numFmtId="164" formatCode="_ * #,##0_ ;_ * \-#,##0_ ;_ * &quot;-&quot;??_ ;_ @_ "/>
      <border diagonalUp="0" diagonalDown="0" outline="0">
        <left/>
        <right/>
        <top/>
        <bottom/>
      </border>
    </dxf>
    <dxf>
      <numFmt numFmtId="164" formatCode="_ * #,##0_ ;_ * \-#,##0_ ;_ * &quot;-&quot;??_ ;_ @_ "/>
    </dxf>
    <dxf>
      <font>
        <b val="0"/>
        <i val="0"/>
        <strike val="0"/>
        <condense val="0"/>
        <extend val="0"/>
        <outline val="0"/>
        <shadow val="0"/>
        <u val="none"/>
        <vertAlign val="baseline"/>
        <sz val="11"/>
        <color theme="1"/>
        <name val="Arial"/>
        <scheme val="minor"/>
      </font>
      <numFmt numFmtId="164" formatCode="_ * #,##0_ ;_ * \-#,##0_ ;_ * &quot;-&quot;??_ ;_ @_ "/>
      <border diagonalUp="0" diagonalDown="0" outline="0">
        <left/>
        <right/>
        <top/>
        <bottom/>
      </border>
    </dxf>
    <dxf>
      <numFmt numFmtId="164" formatCode="_ * #,##0_ ;_ * \-#,##0_ ;_ * &quot;-&quot;??_ ;_ @_ "/>
    </dxf>
    <dxf>
      <font>
        <b val="0"/>
        <i val="0"/>
        <strike val="0"/>
        <condense val="0"/>
        <extend val="0"/>
        <outline val="0"/>
        <shadow val="0"/>
        <u val="none"/>
        <vertAlign val="baseline"/>
        <sz val="11"/>
        <color theme="1"/>
        <name val="Arial"/>
        <scheme val="minor"/>
      </font>
      <numFmt numFmtId="164" formatCode="_ * #,##0_ ;_ * \-#,##0_ ;_ * &quot;-&quot;??_ ;_ @_ "/>
      <border diagonalUp="0" diagonalDown="0" outline="0">
        <left/>
        <right/>
        <top/>
        <bottom/>
      </border>
    </dxf>
    <dxf>
      <font>
        <b val="0"/>
        <i val="0"/>
        <strike val="0"/>
        <condense val="0"/>
        <extend val="0"/>
        <outline val="0"/>
        <shadow val="0"/>
        <u val="none"/>
        <vertAlign val="baseline"/>
        <sz val="11"/>
        <color theme="1"/>
        <name val="Arial"/>
        <scheme val="minor"/>
      </font>
      <numFmt numFmtId="164" formatCode="_ * #,##0_ ;_ * \-#,##0_ ;_ * &quot;-&quot;??_ ;_ @_ "/>
    </dxf>
    <dxf>
      <font>
        <b val="0"/>
        <i val="0"/>
        <strike val="0"/>
        <condense val="0"/>
        <extend val="0"/>
        <outline val="0"/>
        <shadow val="0"/>
        <u val="none"/>
        <vertAlign val="baseline"/>
        <sz val="11"/>
        <color theme="1"/>
        <name val="Arial"/>
        <scheme val="minor"/>
      </font>
      <numFmt numFmtId="164" formatCode="_ * #,##0_ ;_ * \-#,##0_ ;_ * &quot;-&quot;??_ ;_ @_ "/>
      <border diagonalUp="0" diagonalDown="0" outline="0">
        <left/>
        <right/>
        <top/>
        <bottom/>
      </border>
    </dxf>
    <dxf>
      <font>
        <b val="0"/>
        <i val="0"/>
        <strike val="0"/>
        <condense val="0"/>
        <extend val="0"/>
        <outline val="0"/>
        <shadow val="0"/>
        <u val="none"/>
        <vertAlign val="baseline"/>
        <sz val="11"/>
        <color theme="1"/>
        <name val="Arial"/>
        <scheme val="minor"/>
      </font>
      <numFmt numFmtId="164" formatCode="_ * #,##0_ ;_ * \-#,##0_ ;_ * &quot;-&quot;??_ ;_ @_ "/>
    </dxf>
    <dxf>
      <font>
        <b val="0"/>
        <i val="0"/>
        <strike val="0"/>
        <condense val="0"/>
        <extend val="0"/>
        <outline val="0"/>
        <shadow val="0"/>
        <u val="none"/>
        <vertAlign val="baseline"/>
        <sz val="11"/>
        <color theme="1"/>
        <name val="Arial"/>
        <scheme val="minor"/>
      </font>
      <numFmt numFmtId="164" formatCode="_ * #,##0_ ;_ * \-#,##0_ ;_ * &quot;-&quot;??_ ;_ @_ "/>
      <border diagonalUp="0" diagonalDown="0" outline="0">
        <left/>
        <right/>
        <top/>
        <bottom/>
      </border>
    </dxf>
    <dxf>
      <numFmt numFmtId="164" formatCode="_ * #,##0_ ;_ * \-#,##0_ ;_ * &quot;-&quot;??_ ;_ @_ "/>
    </dxf>
    <dxf>
      <border diagonalUp="0" diagonalDown="0" outline="0">
        <left/>
        <right/>
        <top/>
        <bottom/>
      </border>
    </dxf>
    <dxf>
      <border diagonalUp="0" diagonalDown="0" outline="0">
        <left/>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49</xdr:row>
          <xdr:rowOff>38100</xdr:rowOff>
        </xdr:from>
        <xdr:to>
          <xdr:col>7</xdr:col>
          <xdr:colOff>657225</xdr:colOff>
          <xdr:row>90</xdr:row>
          <xdr:rowOff>152400</xdr:rowOff>
        </xdr:to>
        <xdr:sp macro="" textlink="">
          <xdr:nvSpPr>
            <xdr:cNvPr id="5129" name="Object 9" hidden="1">
              <a:extLst>
                <a:ext uri="{63B3BB69-23CF-44E3-9099-C40C66FF867C}">
                  <a14:compatExt spid="_x0000_s5129"/>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ables/table1.xml><?xml version="1.0" encoding="utf-8"?>
<table xmlns="http://schemas.openxmlformats.org/spreadsheetml/2006/main" id="33" name="טבלה3234" displayName="טבלה3234" ref="A14:G21" totalsRowCount="1">
  <autoFilter ref="A14:G20"/>
  <tableColumns count="7">
    <tableColumn id="1" name="#" totalsRowDxfId="163"/>
    <tableColumn id="2" name="סעיף" totalsRowDxfId="162"/>
    <tableColumn id="3" name="שנה א" totalsRowFunction="sum" dataDxfId="161" totalsRowDxfId="160" dataCellStyle="Comma">
      <calculatedColumnFormula>'מפרט שנה א'!D14</calculatedColumnFormula>
    </tableColumn>
    <tableColumn id="4" name="שנה ב" totalsRowFunction="sum" dataDxfId="159" totalsRowDxfId="158" dataCellStyle="Comma">
      <calculatedColumnFormula>'מפרט שנה ב'!D14</calculatedColumnFormula>
    </tableColumn>
    <tableColumn id="5" name="שנה ג" totalsRowFunction="sum" dataDxfId="157" totalsRowDxfId="156" dataCellStyle="Comma">
      <calculatedColumnFormula>'מפרט שנה ג'!D14</calculatedColumnFormula>
    </tableColumn>
    <tableColumn id="6" name="סה&quot;כ" totalsRowFunction="sum" dataDxfId="155" totalsRowDxfId="154" dataCellStyle="Comma">
      <calculatedColumnFormula>SUM(C15:E15)</calculatedColumnFormula>
    </tableColumn>
    <tableColumn id="7" name="מימון המשרד" totalsRowFunction="sum" dataDxfId="153" totalsRowDxfId="152" dataCellStyle="Comma">
      <calculatedColumnFormula>F15*$C$12</calculatedColumnFormula>
    </tableColumn>
  </tableColumns>
  <tableStyleInfo name="TableStyleLight1" showFirstColumn="0" showLastColumn="0" showRowStripes="1" showColumnStripes="0"/>
</table>
</file>

<file path=xl/tables/table10.xml><?xml version="1.0" encoding="utf-8"?>
<table xmlns="http://schemas.openxmlformats.org/spreadsheetml/2006/main" id="25" name="MF_A_VAR26" displayName="MF_A_VAR26" ref="B71:E79" totalsRowCount="1">
  <autoFilter ref="B71:E78"/>
  <tableColumns count="4">
    <tableColumn id="1" name="#" totalsRowDxfId="85"/>
    <tableColumn id="2" name="תת סעיף" totalsRowDxfId="84"/>
    <tableColumn id="3" name="הסבר צורך" totalsRowDxfId="83"/>
    <tableColumn id="4" name="סכום" totalsRowFunction="sum" dataDxfId="82" totalsRowDxfId="81" dataCellStyle="Comma"/>
  </tableColumns>
  <tableStyleInfo name="TableStyleLight1" showFirstColumn="0" showLastColumn="0" showRowStripes="1" showColumnStripes="0"/>
</table>
</file>

<file path=xl/tables/table11.xml><?xml version="1.0" encoding="utf-8"?>
<table xmlns="http://schemas.openxmlformats.org/spreadsheetml/2006/main" id="26" name="MF_A_OUTS27" displayName="MF_A_OUTS27" ref="B82:E91" totalsRowCount="1">
  <autoFilter ref="B82:E90"/>
  <tableColumns count="4">
    <tableColumn id="1" name="#" totalsRowDxfId="80"/>
    <tableColumn id="2" name="קבלן" totalsRowDxfId="79"/>
    <tableColumn id="3" name="הסבר צורך" totalsRowDxfId="78"/>
    <tableColumn id="4" name="סכום" totalsRowFunction="sum" dataDxfId="77" totalsRowDxfId="76" dataCellStyle="Comma"/>
  </tableColumns>
  <tableStyleInfo name="TableStyleLight1" showFirstColumn="0" showLastColumn="0" showRowStripes="1" showColumnStripes="0"/>
</table>
</file>

<file path=xl/tables/table12.xml><?xml version="1.0" encoding="utf-8"?>
<table xmlns="http://schemas.openxmlformats.org/spreadsheetml/2006/main" id="27" name="MF_A_HR2328" displayName="MF_A_HR2328" ref="B24:H38" totalsRowCount="1" headerRowDxfId="75">
  <autoFilter ref="B24:H37"/>
  <tableColumns count="7">
    <tableColumn id="1" name="#" totalsRowDxfId="74"/>
    <tableColumn id="2" name="עובד" dataDxfId="73" totalsRowDxfId="72"/>
    <tableColumn id="3" name="תפקיד" dataDxfId="71" totalsRowDxfId="70"/>
    <tableColumn id="4" name="% משרה" dataDxfId="69" totalsRowDxfId="68"/>
    <tableColumn id="7" name="חודשים" dataDxfId="67" totalsRowDxfId="66"/>
    <tableColumn id="5" name="שכר חודשי מלא" dataDxfId="65" totalsRowDxfId="64"/>
    <tableColumn id="6" name="תקציב" totalsRowFunction="sum" dataDxfId="63" totalsRowDxfId="62" dataCellStyle="Comma">
      <calculatedColumnFormula>E25*F25*G25</calculatedColumnFormula>
    </tableColumn>
  </tableColumns>
  <tableStyleInfo name="TableStyleLight1" showFirstColumn="0" showLastColumn="0" showRowStripes="1" showColumnStripes="0"/>
</table>
</file>

<file path=xl/tables/table13.xml><?xml version="1.0" encoding="utf-8"?>
<table xmlns="http://schemas.openxmlformats.org/spreadsheetml/2006/main" id="28" name="MF_A_MAT2429" displayName="MF_A_MAT2429" ref="B41:E55" totalsRowCount="1">
  <autoFilter ref="B41:E54"/>
  <tableColumns count="4">
    <tableColumn id="1" name="#" totalsRowDxfId="61"/>
    <tableColumn id="2" name="תת סעיף" dataDxfId="60" totalsRowDxfId="59"/>
    <tableColumn id="3" name="הסבר צורך" dataDxfId="58" totalsRowDxfId="57"/>
    <tableColumn id="4" name="סכום" totalsRowFunction="sum" dataDxfId="56" totalsRowDxfId="55" dataCellStyle="Comma"/>
  </tableColumns>
  <tableStyleInfo name="TableStyleLight1" showFirstColumn="0" showLastColumn="0" showRowStripes="1" showColumnStripes="0"/>
</table>
</file>

<file path=xl/tables/table14.xml><?xml version="1.0" encoding="utf-8"?>
<table xmlns="http://schemas.openxmlformats.org/spreadsheetml/2006/main" id="29" name="MF_A_EQ2530" displayName="MF_A_EQ2530" ref="B59:E68" totalsRowCount="1" headerRowCellStyle="Percent">
  <autoFilter ref="B59:E67"/>
  <tableColumns count="4">
    <tableColumn id="1" name="#" totalsRowDxfId="54"/>
    <tableColumn id="2" name="תת סעיף" dataDxfId="53" totalsRowDxfId="52"/>
    <tableColumn id="3" name="הסבר צורך" dataDxfId="51" totalsRowDxfId="50"/>
    <tableColumn id="4" name="סכום" totalsRowFunction="sum" dataDxfId="49" totalsRowDxfId="48" dataCellStyle="Comma"/>
  </tableColumns>
  <tableStyleInfo name="TableStyleLight1" showFirstColumn="0" showLastColumn="0" showRowStripes="1" showColumnStripes="0"/>
</table>
</file>

<file path=xl/tables/table15.xml><?xml version="1.0" encoding="utf-8"?>
<table xmlns="http://schemas.openxmlformats.org/spreadsheetml/2006/main" id="30" name="MF_A_VAR2631" displayName="MF_A_VAR2631" ref="B71:E79" totalsRowCount="1">
  <autoFilter ref="B71:E78"/>
  <tableColumns count="4">
    <tableColumn id="1" name="#" totalsRowDxfId="47"/>
    <tableColumn id="2" name="תת סעיף" dataDxfId="46" totalsRowDxfId="45"/>
    <tableColumn id="3" name="הסבר צורך" dataDxfId="44" totalsRowDxfId="43"/>
    <tableColumn id="4" name="סכום" totalsRowFunction="sum" dataDxfId="42" totalsRowDxfId="41" dataCellStyle="Comma"/>
  </tableColumns>
  <tableStyleInfo name="TableStyleLight1" showFirstColumn="0" showLastColumn="0" showRowStripes="1" showColumnStripes="0"/>
</table>
</file>

<file path=xl/tables/table16.xml><?xml version="1.0" encoding="utf-8"?>
<table xmlns="http://schemas.openxmlformats.org/spreadsheetml/2006/main" id="31" name="MF_A_OUTS2732" displayName="MF_A_OUTS2732" ref="B82:E91" totalsRowCount="1">
  <autoFilter ref="B82:E90"/>
  <tableColumns count="4">
    <tableColumn id="1" name="#" totalsRowDxfId="40"/>
    <tableColumn id="2" name="קבלן" dataDxfId="39" totalsRowDxfId="38"/>
    <tableColumn id="3" name="הסבר צורך" dataDxfId="37" totalsRowDxfId="36"/>
    <tableColumn id="4" name="סכום" totalsRowFunction="sum" dataDxfId="35" totalsRowDxfId="34" dataCellStyle="Comma"/>
  </tableColumns>
  <tableStyleInfo name="TableStyleLight1" showFirstColumn="0" showLastColumn="0" showRowStripes="1" showColumnStripes="0"/>
</table>
</file>

<file path=xl/tables/table17.xml><?xml version="1.0" encoding="utf-8"?>
<table xmlns="http://schemas.openxmlformats.org/spreadsheetml/2006/main" id="1" name="Table1" displayName="Table1" ref="A28:F39" totalsRowCount="1">
  <autoFilter ref="A28:F38"/>
  <tableColumns count="6">
    <tableColumn id="1" name="#" totalsRowDxfId="33"/>
    <tableColumn id="2" name="מוצר\שירות" totalsRowFunction="count" totalsRowDxfId="32"/>
    <tableColumn id="3" name="ספק" totalsRowDxfId="31"/>
    <tableColumn id="6" name="תאריך" totalsRowDxfId="30"/>
    <tableColumn id="4" name="מס חשבונית" totalsRowDxfId="29"/>
    <tableColumn id="5" name="סכום" totalsRowFunction="sum" totalsRowDxfId="28"/>
  </tableColumns>
  <tableStyleInfo name="TableStyleLight1" showFirstColumn="0" showLastColumn="0" showRowStripes="1" showColumnStripes="0"/>
</table>
</file>

<file path=xl/tables/table18.xml><?xml version="1.0" encoding="utf-8"?>
<table xmlns="http://schemas.openxmlformats.org/spreadsheetml/2006/main" id="2" name="Table13" displayName="Table13" ref="A42:F56" totalsRowCount="1">
  <autoFilter ref="A42:F55"/>
  <tableColumns count="6">
    <tableColumn id="1" name="#" totalsRowDxfId="27"/>
    <tableColumn id="2" name="מוצר\שירות" totalsRowFunction="count" totalsRowDxfId="26"/>
    <tableColumn id="3" name="ספק" totalsRowDxfId="25"/>
    <tableColumn id="6" name="תאריך" totalsRowDxfId="24"/>
    <tableColumn id="4" name="מס חשבונית" totalsRowDxfId="23"/>
    <tableColumn id="5" name="סכום" totalsRowFunction="sum" totalsRowDxfId="22"/>
  </tableColumns>
  <tableStyleInfo name="TableStyleLight1" showFirstColumn="0" showLastColumn="0" showRowStripes="1" showColumnStripes="0"/>
</table>
</file>

<file path=xl/tables/table19.xml><?xml version="1.0" encoding="utf-8"?>
<table xmlns="http://schemas.openxmlformats.org/spreadsheetml/2006/main" id="3" name="Table134" displayName="Table134" ref="A59:F69" totalsRowCount="1">
  <autoFilter ref="A59:F68"/>
  <tableColumns count="6">
    <tableColumn id="1" name="#" totalsRowDxfId="21"/>
    <tableColumn id="2" name="מוצר\שירות" totalsRowFunction="count" totalsRowDxfId="20"/>
    <tableColumn id="3" name="ספק" totalsRowDxfId="19"/>
    <tableColumn id="6" name="תאריך" totalsRowDxfId="18"/>
    <tableColumn id="4" name="מס חשבונית" totalsRowDxfId="17"/>
    <tableColumn id="5" name="סכום" totalsRowFunction="sum" totalsRowDxfId="16"/>
  </tableColumns>
  <tableStyleInfo name="TableStyleLight1" showFirstColumn="0" showLastColumn="0" showRowStripes="1" showColumnStripes="0"/>
</table>
</file>

<file path=xl/tables/table2.xml><?xml version="1.0" encoding="utf-8"?>
<table xmlns="http://schemas.openxmlformats.org/spreadsheetml/2006/main" id="15" name="MF_A_HR" displayName="MF_A_HR" ref="B24:H38" totalsRowCount="1" headerRowDxfId="151">
  <autoFilter ref="B24:H37"/>
  <tableColumns count="7">
    <tableColumn id="1" name="#" totalsRowDxfId="150"/>
    <tableColumn id="2" name="עובד" dataDxfId="149" totalsRowDxfId="148"/>
    <tableColumn id="3" name="תפקיד" dataDxfId="147" totalsRowDxfId="146"/>
    <tableColumn id="4" name="% משרה" dataDxfId="145" totalsRowDxfId="144"/>
    <tableColumn id="7" name="חודשים" dataDxfId="143" totalsRowDxfId="142"/>
    <tableColumn id="5" name="שכר חודשי מלא" dataDxfId="141" totalsRowDxfId="140"/>
    <tableColumn id="6" name="תקציב" totalsRowFunction="sum" dataDxfId="139" totalsRowDxfId="138" dataCellStyle="Comma">
      <calculatedColumnFormula>E25*F25*G25</calculatedColumnFormula>
    </tableColumn>
  </tableColumns>
  <tableStyleInfo name="TableStyleLight1" showFirstColumn="0" showLastColumn="0" showRowStripes="1" showColumnStripes="0"/>
</table>
</file>

<file path=xl/tables/table20.xml><?xml version="1.0" encoding="utf-8"?>
<table xmlns="http://schemas.openxmlformats.org/spreadsheetml/2006/main" id="38" name="MF_A_HR39" displayName="MF_A_HR39" ref="A17:G26" totalsRowCount="1" headerRowDxfId="15">
  <autoFilter ref="A17:G25"/>
  <tableColumns count="7">
    <tableColumn id="1" name="#" totalsRowDxfId="14"/>
    <tableColumn id="2" name="עובד" totalsRowDxfId="13"/>
    <tableColumn id="3" name="תפקיד" dataDxfId="12" totalsRowDxfId="11"/>
    <tableColumn id="4" name="% משרה" totalsRowDxfId="10"/>
    <tableColumn id="7" name="חודשים" totalsRowDxfId="9"/>
    <tableColumn id="5" name="שכר חודשי מלא" totalsRowDxfId="8"/>
    <tableColumn id="6" name="סה&quot;כ לתקופה" totalsRowFunction="sum" dataDxfId="7" totalsRowDxfId="6" dataCellStyle="Comma">
      <calculatedColumnFormula>D18*E18*F18</calculatedColumnFormula>
    </tableColumn>
  </tableColumns>
  <tableStyleInfo name="TableStyleLight1" showFirstColumn="0" showLastColumn="0" showRowStripes="1" showColumnStripes="0"/>
</table>
</file>

<file path=xl/tables/table21.xml><?xml version="1.0" encoding="utf-8"?>
<table xmlns="http://schemas.openxmlformats.org/spreadsheetml/2006/main" id="4" name="Table1345" displayName="Table1345" ref="A72:F82" totalsRowCount="1">
  <autoFilter ref="A72:F81"/>
  <tableColumns count="6">
    <tableColumn id="1" name="#" totalsRowDxfId="5"/>
    <tableColumn id="2" name="מוצר\שירות" totalsRowFunction="count" totalsRowDxfId="4"/>
    <tableColumn id="3" name="ספק" totalsRowDxfId="3"/>
    <tableColumn id="6" name="תאריך" totalsRowDxfId="2"/>
    <tableColumn id="4" name="מס חשבונית" totalsRowDxfId="1"/>
    <tableColumn id="5" name="סכום" totalsRowFunction="sum" totalsRowDxfId="0"/>
  </tableColumns>
  <tableStyleInfo name="TableStyleLight1" showFirstColumn="0" showLastColumn="0" showRowStripes="1" showColumnStripes="0"/>
</table>
</file>

<file path=xl/tables/table3.xml><?xml version="1.0" encoding="utf-8"?>
<table xmlns="http://schemas.openxmlformats.org/spreadsheetml/2006/main" id="16" name="MF_A_MAT" displayName="MF_A_MAT" ref="B41:E55" totalsRowCount="1">
  <autoFilter ref="B41:E54"/>
  <tableColumns count="4">
    <tableColumn id="1" name="#" totalsRowDxfId="137"/>
    <tableColumn id="2" name="תת סעיף" dataDxfId="136" totalsRowDxfId="135"/>
    <tableColumn id="3" name="הסבר צורך" dataDxfId="134" totalsRowDxfId="133"/>
    <tableColumn id="4" name="סכום" totalsRowFunction="sum" dataDxfId="132" totalsRowDxfId="131" dataCellStyle="Comma"/>
  </tableColumns>
  <tableStyleInfo name="TableStyleLight1" showFirstColumn="0" showLastColumn="0" showRowStripes="1" showColumnStripes="0"/>
</table>
</file>

<file path=xl/tables/table4.xml><?xml version="1.0" encoding="utf-8"?>
<table xmlns="http://schemas.openxmlformats.org/spreadsheetml/2006/main" id="17" name="MF_A_EQ" displayName="MF_A_EQ" ref="B59:E68" totalsRowCount="1">
  <autoFilter ref="B59:E67"/>
  <tableColumns count="4">
    <tableColumn id="1" name="#" totalsRowDxfId="130"/>
    <tableColumn id="2" name="תת סעיף" dataDxfId="129" totalsRowDxfId="128"/>
    <tableColumn id="3" name="הסבר צורך" dataDxfId="127" totalsRowDxfId="126"/>
    <tableColumn id="4" name="סכום" totalsRowFunction="sum" dataDxfId="125" totalsRowDxfId="124" dataCellStyle="Comma"/>
  </tableColumns>
  <tableStyleInfo name="TableStyleLight1" showFirstColumn="0" showLastColumn="0" showRowStripes="1" showColumnStripes="0"/>
</table>
</file>

<file path=xl/tables/table5.xml><?xml version="1.0" encoding="utf-8"?>
<table xmlns="http://schemas.openxmlformats.org/spreadsheetml/2006/main" id="18" name="MF_A_VAR" displayName="MF_A_VAR" ref="B71:E79" totalsRowCount="1">
  <autoFilter ref="B71:E78"/>
  <tableColumns count="4">
    <tableColumn id="1" name="#" totalsRowDxfId="123"/>
    <tableColumn id="2" name="תת סעיף" dataDxfId="122" totalsRowDxfId="121"/>
    <tableColumn id="3" name="הסבר צורך" dataDxfId="120" totalsRowDxfId="119"/>
    <tableColumn id="4" name="סכום" totalsRowFunction="sum" dataDxfId="118" totalsRowDxfId="117" dataCellStyle="Comma"/>
  </tableColumns>
  <tableStyleInfo name="TableStyleLight1" showFirstColumn="0" showLastColumn="0" showRowStripes="1" showColumnStripes="0"/>
</table>
</file>

<file path=xl/tables/table6.xml><?xml version="1.0" encoding="utf-8"?>
<table xmlns="http://schemas.openxmlformats.org/spreadsheetml/2006/main" id="21" name="MF_A_OUTS" displayName="MF_A_OUTS" ref="B82:E91" totalsRowCount="1">
  <autoFilter ref="B82:E90"/>
  <tableColumns count="4">
    <tableColumn id="1" name="#" totalsRowDxfId="116"/>
    <tableColumn id="2" name="קבלן" dataDxfId="115" totalsRowDxfId="114"/>
    <tableColumn id="3" name="הסבר צורך" dataDxfId="113" totalsRowDxfId="112"/>
    <tableColumn id="4" name="סכום" totalsRowFunction="sum" dataDxfId="111" totalsRowDxfId="110" dataCellStyle="Comma"/>
  </tableColumns>
  <tableStyleInfo name="TableStyleLight1" showFirstColumn="0" showLastColumn="0" showRowStripes="1" showColumnStripes="0"/>
</table>
</file>

<file path=xl/tables/table7.xml><?xml version="1.0" encoding="utf-8"?>
<table xmlns="http://schemas.openxmlformats.org/spreadsheetml/2006/main" id="22" name="MF_A_HR23" displayName="MF_A_HR23" ref="B24:H38" totalsRowCount="1" headerRowDxfId="109">
  <autoFilter ref="B24:H37"/>
  <tableColumns count="7">
    <tableColumn id="1" name="#" totalsRowDxfId="108"/>
    <tableColumn id="2" name="עובד" dataDxfId="107" totalsRowDxfId="106"/>
    <tableColumn id="3" name="תפקיד" dataDxfId="105" totalsRowDxfId="104"/>
    <tableColumn id="4" name="% משרה" dataDxfId="103" totalsRowDxfId="102"/>
    <tableColumn id="7" name="חודשים" dataDxfId="101" totalsRowDxfId="100"/>
    <tableColumn id="5" name="שכר חודשי מלא" dataDxfId="99" totalsRowDxfId="98"/>
    <tableColumn id="6" name="תקציב" totalsRowFunction="sum" dataDxfId="97" totalsRowDxfId="96" dataCellStyle="Comma">
      <calculatedColumnFormula>E25*F25*G25</calculatedColumnFormula>
    </tableColumn>
  </tableColumns>
  <tableStyleInfo name="TableStyleLight1" showFirstColumn="0" showLastColumn="0" showRowStripes="1" showColumnStripes="0"/>
</table>
</file>

<file path=xl/tables/table8.xml><?xml version="1.0" encoding="utf-8"?>
<table xmlns="http://schemas.openxmlformats.org/spreadsheetml/2006/main" id="23" name="MF_A_MAT24" displayName="MF_A_MAT24" ref="B41:E55" totalsRowCount="1">
  <autoFilter ref="B41:E54"/>
  <tableColumns count="4">
    <tableColumn id="1" name="#" totalsRowDxfId="95"/>
    <tableColumn id="2" name="תת סעיף" totalsRowDxfId="94"/>
    <tableColumn id="3" name="הסבר צורך" totalsRowDxfId="93"/>
    <tableColumn id="4" name="סכום" totalsRowFunction="sum" dataDxfId="92" totalsRowDxfId="91" dataCellStyle="Comma"/>
  </tableColumns>
  <tableStyleInfo name="TableStyleLight1" showFirstColumn="0" showLastColumn="0" showRowStripes="1" showColumnStripes="0"/>
</table>
</file>

<file path=xl/tables/table9.xml><?xml version="1.0" encoding="utf-8"?>
<table xmlns="http://schemas.openxmlformats.org/spreadsheetml/2006/main" id="24" name="MF_A_EQ25" displayName="MF_A_EQ25" ref="B59:E68" totalsRowCount="1">
  <autoFilter ref="B59:E67"/>
  <tableColumns count="4">
    <tableColumn id="1" name="#" totalsRowDxfId="90"/>
    <tableColumn id="2" name="תת סעיף" totalsRowDxfId="89"/>
    <tableColumn id="3" name="הסבר צורך" totalsRowDxfId="88"/>
    <tableColumn id="4" name="סכום" totalsRowFunction="min" dataDxfId="87" totalsRowDxfId="86" dataCellStyle="Comma"/>
  </tableColumns>
  <tableStyleInfo name="TableStyleLight1" showFirstColumn="0" showLastColumn="0" showRowStripes="1" showColumnStripes="0"/>
</table>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image" Target="../media/image1.emf"/><Relationship Id="rId5" Type="http://schemas.openxmlformats.org/officeDocument/2006/relationships/package" Target="../embeddings/Microsoft_Word_Document1.docx"/><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vmlDrawing" Target="../drawings/vmlDrawing3.vml"/><Relationship Id="rId1" Type="http://schemas.openxmlformats.org/officeDocument/2006/relationships/printerSettings" Target="../printerSettings/printerSettings2.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3" Type="http://schemas.openxmlformats.org/officeDocument/2006/relationships/table" Target="../tables/table7.xml"/><Relationship Id="rId7" Type="http://schemas.openxmlformats.org/officeDocument/2006/relationships/table" Target="../tables/table11.xml"/><Relationship Id="rId2" Type="http://schemas.openxmlformats.org/officeDocument/2006/relationships/vmlDrawing" Target="../drawings/vmlDrawing4.vml"/><Relationship Id="rId1" Type="http://schemas.openxmlformats.org/officeDocument/2006/relationships/printerSettings" Target="../printerSettings/printerSettings3.bin"/><Relationship Id="rId6" Type="http://schemas.openxmlformats.org/officeDocument/2006/relationships/table" Target="../tables/table10.xml"/><Relationship Id="rId5" Type="http://schemas.openxmlformats.org/officeDocument/2006/relationships/table" Target="../tables/table9.xml"/><Relationship Id="rId4" Type="http://schemas.openxmlformats.org/officeDocument/2006/relationships/table" Target="../tables/table8.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2.xml"/><Relationship Id="rId7" Type="http://schemas.openxmlformats.org/officeDocument/2006/relationships/table" Target="../tables/table16.xml"/><Relationship Id="rId2" Type="http://schemas.openxmlformats.org/officeDocument/2006/relationships/vmlDrawing" Target="../drawings/vmlDrawing5.vml"/><Relationship Id="rId1" Type="http://schemas.openxmlformats.org/officeDocument/2006/relationships/printerSettings" Target="../printerSettings/printerSettings4.bin"/><Relationship Id="rId6" Type="http://schemas.openxmlformats.org/officeDocument/2006/relationships/table" Target="../tables/table15.xml"/><Relationship Id="rId5" Type="http://schemas.openxmlformats.org/officeDocument/2006/relationships/table" Target="../tables/table14.xml"/><Relationship Id="rId4" Type="http://schemas.openxmlformats.org/officeDocument/2006/relationships/table" Target="../tables/table13.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7.xml"/><Relationship Id="rId7" Type="http://schemas.openxmlformats.org/officeDocument/2006/relationships/table" Target="../tables/table21.xml"/><Relationship Id="rId2" Type="http://schemas.openxmlformats.org/officeDocument/2006/relationships/vmlDrawing" Target="../drawings/vmlDrawing6.vml"/><Relationship Id="rId1" Type="http://schemas.openxmlformats.org/officeDocument/2006/relationships/printerSettings" Target="../printerSettings/printerSettings5.bin"/><Relationship Id="rId6" Type="http://schemas.openxmlformats.org/officeDocument/2006/relationships/table" Target="../tables/table20.xml"/><Relationship Id="rId5" Type="http://schemas.openxmlformats.org/officeDocument/2006/relationships/table" Target="../tables/table19.xml"/><Relationship Id="rId4" Type="http://schemas.openxmlformats.org/officeDocument/2006/relationships/table" Target="../tables/table18.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48"/>
  <sheetViews>
    <sheetView rightToLeft="1" view="pageBreakPreview" topLeftCell="A10" zoomScaleNormal="100" zoomScaleSheetLayoutView="100" zoomScalePageLayoutView="85" workbookViewId="0">
      <selection activeCell="C7" sqref="C7:G7"/>
    </sheetView>
  </sheetViews>
  <sheetFormatPr defaultRowHeight="14.25" x14ac:dyDescent="0.2"/>
  <cols>
    <col min="1" max="1" width="3.875" bestFit="1" customWidth="1"/>
    <col min="3" max="3" width="12.625" bestFit="1" customWidth="1"/>
    <col min="4" max="6" width="10.875" bestFit="1" customWidth="1"/>
    <col min="7" max="7" width="12.5" bestFit="1" customWidth="1"/>
  </cols>
  <sheetData>
    <row r="1" spans="1:8" ht="18" x14ac:dyDescent="0.25">
      <c r="A1" s="136" t="s">
        <v>21</v>
      </c>
      <c r="B1" s="136"/>
      <c r="C1" s="136"/>
      <c r="D1" s="136"/>
      <c r="E1" s="136"/>
      <c r="F1" s="136"/>
      <c r="G1" s="136"/>
      <c r="H1" s="136"/>
    </row>
    <row r="2" spans="1:8" x14ac:dyDescent="0.2">
      <c r="B2" s="137" t="s">
        <v>84</v>
      </c>
      <c r="C2" s="137"/>
      <c r="D2" s="137"/>
      <c r="E2" s="137"/>
      <c r="F2" s="137"/>
      <c r="G2" s="137"/>
      <c r="H2" s="56"/>
    </row>
    <row r="3" spans="1:8" ht="19.149999999999999" customHeight="1" x14ac:dyDescent="0.2">
      <c r="A3" s="57"/>
      <c r="B3" s="58" t="str">
        <f>IF($B$2=$B$44,"שם המוסד","שם החברה")</f>
        <v>שם החברה</v>
      </c>
      <c r="C3" s="138" t="s">
        <v>91</v>
      </c>
      <c r="D3" s="138"/>
      <c r="E3" s="138"/>
      <c r="F3" s="138"/>
      <c r="G3" s="138"/>
      <c r="H3" s="57"/>
    </row>
    <row r="4" spans="1:8" ht="19.149999999999999" customHeight="1" x14ac:dyDescent="0.2">
      <c r="A4" s="57"/>
      <c r="B4" s="58" t="s">
        <v>64</v>
      </c>
      <c r="C4" s="138" t="s">
        <v>92</v>
      </c>
      <c r="D4" s="138"/>
      <c r="E4" s="138"/>
      <c r="F4" s="138"/>
      <c r="G4" s="138"/>
      <c r="H4" s="57"/>
    </row>
    <row r="5" spans="1:8" ht="19.149999999999999" customHeight="1" x14ac:dyDescent="0.2">
      <c r="A5" s="57"/>
      <c r="B5" s="58" t="s">
        <v>90</v>
      </c>
      <c r="C5" s="138" t="s">
        <v>93</v>
      </c>
      <c r="D5" s="138"/>
      <c r="E5" s="138"/>
      <c r="F5" s="138"/>
      <c r="G5" s="138"/>
      <c r="H5" s="57"/>
    </row>
    <row r="6" spans="1:8" ht="19.149999999999999" customHeight="1" x14ac:dyDescent="0.2">
      <c r="A6" s="57"/>
      <c r="B6" s="58" t="s">
        <v>65</v>
      </c>
      <c r="C6" s="138" t="s">
        <v>94</v>
      </c>
      <c r="D6" s="138"/>
      <c r="E6" s="138"/>
      <c r="F6" s="138"/>
      <c r="G6" s="138"/>
      <c r="H6" s="57"/>
    </row>
    <row r="7" spans="1:8" ht="19.149999999999999" customHeight="1" x14ac:dyDescent="0.2">
      <c r="A7" s="57"/>
      <c r="B7" s="58" t="s">
        <v>66</v>
      </c>
      <c r="C7" s="138" t="s">
        <v>95</v>
      </c>
      <c r="D7" s="138"/>
      <c r="E7" s="138"/>
      <c r="F7" s="138"/>
      <c r="G7" s="138"/>
      <c r="H7" s="57"/>
    </row>
    <row r="8" spans="1:8" ht="15" x14ac:dyDescent="0.2">
      <c r="B8" s="58" t="s">
        <v>107</v>
      </c>
      <c r="C8" s="100">
        <v>41275</v>
      </c>
      <c r="D8" s="61" t="s">
        <v>108</v>
      </c>
      <c r="E8" s="100">
        <v>42004</v>
      </c>
      <c r="F8" s="25" t="s">
        <v>42</v>
      </c>
      <c r="G8" s="85">
        <f>ROUND((E8-C8)/30,)</f>
        <v>24</v>
      </c>
    </row>
    <row r="11" spans="1:8" x14ac:dyDescent="0.2">
      <c r="B11" s="25" t="s">
        <v>87</v>
      </c>
      <c r="C11" s="54">
        <f>IF($B$2=$B$44,100%,IF($B$2=$B$45,62.5%,50%))</f>
        <v>0.625</v>
      </c>
    </row>
    <row r="12" spans="1:8" x14ac:dyDescent="0.2">
      <c r="B12" t="s">
        <v>89</v>
      </c>
      <c r="C12" s="59">
        <f>C11</f>
        <v>0.625</v>
      </c>
      <c r="D12" s="60"/>
    </row>
    <row r="14" spans="1:8" x14ac:dyDescent="0.2">
      <c r="A14" t="s">
        <v>3</v>
      </c>
      <c r="B14" t="s">
        <v>34</v>
      </c>
      <c r="C14" t="s">
        <v>39</v>
      </c>
      <c r="D14" t="s">
        <v>40</v>
      </c>
      <c r="E14" t="s">
        <v>41</v>
      </c>
      <c r="F14" t="s">
        <v>42</v>
      </c>
      <c r="G14" t="s">
        <v>43</v>
      </c>
    </row>
    <row r="15" spans="1:8" x14ac:dyDescent="0.2">
      <c r="A15">
        <v>1</v>
      </c>
      <c r="B15" t="s">
        <v>13</v>
      </c>
      <c r="C15" s="8">
        <f>'מפרט שנה א'!D14</f>
        <v>160000</v>
      </c>
      <c r="D15" s="8">
        <f>'מפרט שנה ב'!D14</f>
        <v>100000</v>
      </c>
      <c r="E15" s="8">
        <f>'מפרט שנה ג'!D14</f>
        <v>200000</v>
      </c>
      <c r="F15" s="12">
        <f t="shared" ref="F15:F20" si="0">SUM(C15:E15)</f>
        <v>460000</v>
      </c>
      <c r="G15" s="12">
        <f t="shared" ref="G15:G20" si="1">F15*$C$12</f>
        <v>287500</v>
      </c>
    </row>
    <row r="16" spans="1:8" x14ac:dyDescent="0.2">
      <c r="A16">
        <v>2</v>
      </c>
      <c r="B16" t="s">
        <v>2</v>
      </c>
      <c r="C16" s="8">
        <f>'מפרט שנה א'!D15</f>
        <v>50000</v>
      </c>
      <c r="D16" s="8">
        <f>'מפרט שנה ב'!D15</f>
        <v>50000</v>
      </c>
      <c r="E16" s="8">
        <f>'מפרט שנה ג'!D15</f>
        <v>50000</v>
      </c>
      <c r="F16" s="12">
        <f t="shared" si="0"/>
        <v>150000</v>
      </c>
      <c r="G16" s="12">
        <f t="shared" si="1"/>
        <v>93750</v>
      </c>
    </row>
    <row r="17" spans="1:8" x14ac:dyDescent="0.2">
      <c r="A17">
        <v>3</v>
      </c>
      <c r="B17" t="s">
        <v>8</v>
      </c>
      <c r="C17" s="8">
        <f>'מפרט שנה א'!D16</f>
        <v>3000</v>
      </c>
      <c r="D17" s="8">
        <f>'מפרט שנה ב'!D16</f>
        <v>50000</v>
      </c>
      <c r="E17" s="8">
        <f>'מפרט שנה ג'!D16</f>
        <v>20000</v>
      </c>
      <c r="F17" s="12">
        <f t="shared" si="0"/>
        <v>73000</v>
      </c>
      <c r="G17" s="12">
        <f t="shared" si="1"/>
        <v>45625</v>
      </c>
    </row>
    <row r="18" spans="1:8" x14ac:dyDescent="0.2">
      <c r="A18">
        <v>4</v>
      </c>
      <c r="B18" t="s">
        <v>9</v>
      </c>
      <c r="C18" s="8">
        <f>'מפרט שנה א'!D17</f>
        <v>15000</v>
      </c>
      <c r="D18" s="8">
        <f>'מפרט שנה ב'!D17</f>
        <v>10000</v>
      </c>
      <c r="E18" s="8">
        <f>'מפרט שנה ג'!D17</f>
        <v>10000</v>
      </c>
      <c r="F18" s="12">
        <f t="shared" si="0"/>
        <v>35000</v>
      </c>
      <c r="G18" s="12">
        <f t="shared" si="1"/>
        <v>21875</v>
      </c>
    </row>
    <row r="19" spans="1:8" x14ac:dyDescent="0.2">
      <c r="A19">
        <v>5</v>
      </c>
      <c r="B19" t="s">
        <v>33</v>
      </c>
      <c r="C19" s="8">
        <f>'מפרט שנה א'!D18</f>
        <v>34200</v>
      </c>
      <c r="D19" s="8">
        <f>'מפרט שנה ב'!D18</f>
        <v>31500</v>
      </c>
      <c r="E19" s="8">
        <f>'מפרט שנה ג'!D18</f>
        <v>42000</v>
      </c>
      <c r="F19" s="12">
        <f t="shared" si="0"/>
        <v>107700</v>
      </c>
      <c r="G19" s="12">
        <f t="shared" si="1"/>
        <v>67312.5</v>
      </c>
    </row>
    <row r="20" spans="1:8" x14ac:dyDescent="0.2">
      <c r="A20">
        <v>6</v>
      </c>
      <c r="B20" t="s">
        <v>31</v>
      </c>
      <c r="C20" s="8">
        <f>'מפרט שנה א'!D19</f>
        <v>5000</v>
      </c>
      <c r="D20" s="8">
        <f>'מפרט שנה ב'!D19</f>
        <v>5000</v>
      </c>
      <c r="E20" s="8">
        <f>'מפרט שנה ג'!D19</f>
        <v>5000</v>
      </c>
      <c r="F20" s="12">
        <f t="shared" si="0"/>
        <v>15000</v>
      </c>
      <c r="G20" s="12">
        <f t="shared" si="1"/>
        <v>9375</v>
      </c>
    </row>
    <row r="21" spans="1:8" x14ac:dyDescent="0.2">
      <c r="A21" s="1"/>
      <c r="B21" s="1"/>
      <c r="C21" s="14">
        <f>SUBTOTAL(109,C15:C20)</f>
        <v>267200</v>
      </c>
      <c r="D21" s="14">
        <f t="shared" ref="D21:G21" si="2">SUBTOTAL(109,D15:D20)</f>
        <v>246500</v>
      </c>
      <c r="E21" s="14">
        <f t="shared" si="2"/>
        <v>327000</v>
      </c>
      <c r="F21" s="14">
        <f t="shared" si="2"/>
        <v>840700</v>
      </c>
      <c r="G21" s="14">
        <f t="shared" si="2"/>
        <v>525437.5</v>
      </c>
    </row>
    <row r="23" spans="1:8" x14ac:dyDescent="0.2">
      <c r="B23" s="25" t="s">
        <v>73</v>
      </c>
      <c r="C23" s="13">
        <f>G21*5%</f>
        <v>26271.875</v>
      </c>
    </row>
    <row r="26" spans="1:8" ht="15" x14ac:dyDescent="0.25">
      <c r="A26" s="1"/>
      <c r="B26" s="123"/>
      <c r="C26" s="123"/>
      <c r="D26" s="1"/>
      <c r="E26" s="1"/>
      <c r="F26" s="1"/>
      <c r="G26" s="1"/>
      <c r="H26" s="1"/>
    </row>
    <row r="27" spans="1:8" ht="15" x14ac:dyDescent="0.2">
      <c r="A27" s="124"/>
      <c r="B27" s="125"/>
      <c r="C27" s="125"/>
      <c r="D27" s="125"/>
      <c r="E27" s="125"/>
      <c r="F27" s="125"/>
      <c r="G27" s="125"/>
      <c r="H27" s="125"/>
    </row>
    <row r="28" spans="1:8" s="28" customFormat="1" ht="15.75" customHeight="1" x14ac:dyDescent="0.2">
      <c r="A28" s="127"/>
      <c r="B28" s="127"/>
      <c r="C28" s="127"/>
      <c r="D28" s="127"/>
      <c r="E28" s="127"/>
      <c r="F28" s="127"/>
      <c r="G28" s="127"/>
      <c r="H28" s="127"/>
    </row>
    <row r="29" spans="1:8" s="28" customFormat="1" ht="15.75" customHeight="1" x14ac:dyDescent="0.2">
      <c r="A29" s="128"/>
      <c r="B29" s="128"/>
      <c r="C29" s="128"/>
      <c r="D29" s="128"/>
      <c r="E29" s="128"/>
      <c r="F29" s="128"/>
      <c r="G29" s="128"/>
      <c r="H29" s="128"/>
    </row>
    <row r="30" spans="1:8" s="28" customFormat="1" ht="15" customHeight="1" x14ac:dyDescent="0.2">
      <c r="A30" s="128"/>
      <c r="B30" s="128"/>
      <c r="C30" s="128"/>
      <c r="D30" s="128"/>
      <c r="E30" s="128"/>
      <c r="F30" s="128"/>
      <c r="G30" s="128"/>
      <c r="H30" s="128"/>
    </row>
    <row r="31" spans="1:8" ht="15" x14ac:dyDescent="0.2">
      <c r="A31" s="124"/>
      <c r="B31" s="125"/>
      <c r="C31" s="125"/>
      <c r="D31" s="125"/>
      <c r="E31" s="125"/>
      <c r="F31" s="125"/>
      <c r="G31" s="125"/>
      <c r="H31" s="125"/>
    </row>
    <row r="32" spans="1:8" ht="15" x14ac:dyDescent="0.2">
      <c r="A32" s="127"/>
      <c r="B32" s="127"/>
      <c r="C32" s="127"/>
      <c r="D32" s="127"/>
      <c r="E32" s="127"/>
      <c r="F32" s="127"/>
      <c r="G32" s="127"/>
      <c r="H32" s="127"/>
    </row>
    <row r="33" spans="1:8" ht="15" x14ac:dyDescent="0.2">
      <c r="A33" s="126"/>
      <c r="B33" s="125"/>
      <c r="C33" s="125"/>
      <c r="D33" s="125"/>
      <c r="E33" s="125"/>
      <c r="F33" s="125"/>
      <c r="G33" s="125"/>
      <c r="H33" s="125"/>
    </row>
    <row r="34" spans="1:8" ht="15" x14ac:dyDescent="0.2">
      <c r="A34" s="128"/>
      <c r="B34" s="128"/>
      <c r="C34" s="128"/>
      <c r="D34" s="128"/>
      <c r="E34" s="128"/>
      <c r="F34" s="128"/>
      <c r="G34" s="128"/>
      <c r="H34" s="128"/>
    </row>
    <row r="36" spans="1:8" x14ac:dyDescent="0.2">
      <c r="A36" s="135" t="s">
        <v>67</v>
      </c>
      <c r="B36" s="135"/>
      <c r="C36" s="135"/>
      <c r="E36" s="135" t="s">
        <v>69</v>
      </c>
      <c r="F36" s="135"/>
      <c r="G36" s="135"/>
    </row>
    <row r="38" spans="1:8" x14ac:dyDescent="0.2">
      <c r="A38" s="135" t="s">
        <v>68</v>
      </c>
      <c r="B38" s="135"/>
      <c r="C38" s="135"/>
      <c r="E38" s="135" t="s">
        <v>69</v>
      </c>
      <c r="F38" s="135"/>
      <c r="G38" s="135"/>
    </row>
    <row r="40" spans="1:8" hidden="1" x14ac:dyDescent="0.2">
      <c r="B40" t="s">
        <v>76</v>
      </c>
      <c r="C40" t="s">
        <v>96</v>
      </c>
    </row>
    <row r="41" spans="1:8" hidden="1" x14ac:dyDescent="0.2">
      <c r="A41" s="55" t="s">
        <v>88</v>
      </c>
    </row>
    <row r="42" spans="1:8" ht="15.75" hidden="1" x14ac:dyDescent="0.2">
      <c r="A42" s="134" t="s">
        <v>75</v>
      </c>
      <c r="B42" s="134"/>
      <c r="C42" s="134"/>
      <c r="D42" s="134"/>
      <c r="E42" s="134"/>
      <c r="F42" s="134"/>
      <c r="G42" s="134"/>
      <c r="H42" s="134"/>
    </row>
    <row r="43" spans="1:8" hidden="1" x14ac:dyDescent="0.2"/>
    <row r="44" spans="1:8" hidden="1" x14ac:dyDescent="0.2">
      <c r="B44" t="s">
        <v>85</v>
      </c>
    </row>
    <row r="45" spans="1:8" hidden="1" x14ac:dyDescent="0.2">
      <c r="B45" t="s">
        <v>84</v>
      </c>
    </row>
    <row r="46" spans="1:8" hidden="1" x14ac:dyDescent="0.2">
      <c r="B46" t="s">
        <v>86</v>
      </c>
    </row>
    <row r="47" spans="1:8" hidden="1" x14ac:dyDescent="0.2"/>
    <row r="48" spans="1:8" hidden="1" x14ac:dyDescent="0.2">
      <c r="B48" t="s">
        <v>76</v>
      </c>
      <c r="C48" t="s">
        <v>96</v>
      </c>
    </row>
  </sheetData>
  <sheetProtection sheet="1" objects="1" scenarios="1" selectLockedCells="1"/>
  <mergeCells count="12">
    <mergeCell ref="A42:H42"/>
    <mergeCell ref="A38:C38"/>
    <mergeCell ref="E38:G38"/>
    <mergeCell ref="A1:H1"/>
    <mergeCell ref="B2:G2"/>
    <mergeCell ref="C7:G7"/>
    <mergeCell ref="A36:C36"/>
    <mergeCell ref="E36:G36"/>
    <mergeCell ref="C3:G3"/>
    <mergeCell ref="C4:G4"/>
    <mergeCell ref="C5:G5"/>
    <mergeCell ref="C6:G6"/>
  </mergeCells>
  <dataValidations xWindow="585" yWindow="242" count="2">
    <dataValidation type="list" allowBlank="1" showInputMessage="1" showErrorMessage="1" promptTitle="סוג תוכנית" prompt="בחר את סוג תוכנית" sqref="B2:G2">
      <formula1>$B$44:$B$46</formula1>
    </dataValidation>
    <dataValidation allowBlank="1" showInputMessage="1" showErrorMessage="1" promptTitle="שם המציע" prompt="נא להזין את שם המציע" sqref="C3:G3"/>
  </dataValidations>
  <pageMargins left="0.70866141732283472" right="0.70866141732283472" top="0.74803149606299213" bottom="0.74803149606299213" header="0.31496062992125984" footer="0.31496062992125984"/>
  <pageSetup paperSize="9" fitToHeight="2" orientation="portrait" r:id="rId1"/>
  <headerFooter>
    <oddHeader>&amp;C&amp;20משרד האנרגיה והמים&amp;R&amp;G</oddHeader>
  </headerFooter>
  <rowBreaks count="1" manualBreakCount="1">
    <brk id="48" max="7" man="1"/>
  </rowBreaks>
  <drawing r:id="rId2"/>
  <legacyDrawing r:id="rId3"/>
  <legacyDrawingHF r:id="rId4"/>
  <oleObjects>
    <mc:AlternateContent xmlns:mc="http://schemas.openxmlformats.org/markup-compatibility/2006">
      <mc:Choice Requires="x14">
        <oleObject progId="Word.Document.12" shapeId="5129" r:id="rId5">
          <objectPr defaultSize="0" autoPict="0" r:id="rId6">
            <anchor moveWithCells="1">
              <from>
                <xdr:col>0</xdr:col>
                <xdr:colOff>47625</xdr:colOff>
                <xdr:row>49</xdr:row>
                <xdr:rowOff>38100</xdr:rowOff>
              </from>
              <to>
                <xdr:col>7</xdr:col>
                <xdr:colOff>657225</xdr:colOff>
                <xdr:row>90</xdr:row>
                <xdr:rowOff>152400</xdr:rowOff>
              </to>
            </anchor>
          </objectPr>
        </oleObject>
      </mc:Choice>
      <mc:Fallback>
        <oleObject progId="Word.Document.12" shapeId="5129" r:id="rId5"/>
      </mc:Fallback>
    </mc:AlternateContent>
  </oleObjects>
  <tableParts count="1">
    <tablePart r:id="rId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2"/>
  <sheetViews>
    <sheetView rightToLeft="1" view="pageBreakPreview" zoomScale="85" zoomScaleNormal="100" zoomScaleSheetLayoutView="85" zoomScalePageLayoutView="40" workbookViewId="0">
      <selection activeCell="E26" sqref="E26"/>
    </sheetView>
  </sheetViews>
  <sheetFormatPr defaultRowHeight="14.25" x14ac:dyDescent="0.2"/>
  <cols>
    <col min="1" max="1" width="1.75" bestFit="1" customWidth="1"/>
    <col min="2" max="2" width="3.875" bestFit="1" customWidth="1"/>
    <col min="3" max="3" width="14.75" customWidth="1"/>
    <col min="4" max="4" width="19.75" customWidth="1"/>
    <col min="5" max="5" width="13.75" bestFit="1" customWidth="1"/>
    <col min="8" max="8" width="12.125" style="8" bestFit="1" customWidth="1"/>
  </cols>
  <sheetData>
    <row r="1" spans="2:9" ht="18" x14ac:dyDescent="0.25">
      <c r="B1" s="136" t="s">
        <v>21</v>
      </c>
      <c r="C1" s="136"/>
      <c r="D1" s="136"/>
      <c r="E1" s="136"/>
      <c r="F1" s="136"/>
      <c r="G1" s="136"/>
      <c r="H1" s="136"/>
      <c r="I1" s="62"/>
    </row>
    <row r="2" spans="2:9" x14ac:dyDescent="0.2">
      <c r="B2" s="142" t="s">
        <v>39</v>
      </c>
      <c r="C2" s="142"/>
      <c r="D2" s="142"/>
      <c r="E2" s="142"/>
      <c r="F2" s="142"/>
      <c r="G2" s="142"/>
      <c r="H2" s="142"/>
    </row>
    <row r="3" spans="2:9" x14ac:dyDescent="0.2">
      <c r="B3" s="142">
        <v>2012</v>
      </c>
      <c r="C3" s="142"/>
      <c r="D3" s="142"/>
      <c r="E3" s="142"/>
      <c r="F3" s="142"/>
      <c r="G3" s="142"/>
      <c r="H3" s="142"/>
    </row>
    <row r="4" spans="2:9" ht="15" x14ac:dyDescent="0.2">
      <c r="B4" s="57"/>
      <c r="C4" s="58" t="str">
        <f>'סיכום מפרט'!B3</f>
        <v>שם החברה</v>
      </c>
      <c r="D4" s="139" t="str">
        <f>'סיכום מפרט'!$C$3</f>
        <v>מכון בישול "עוף טרי"</v>
      </c>
      <c r="E4" s="139"/>
      <c r="F4" s="139"/>
      <c r="G4" s="139"/>
      <c r="H4" s="139"/>
    </row>
    <row r="5" spans="2:9" ht="15" x14ac:dyDescent="0.2">
      <c r="B5" s="57"/>
      <c r="C5" s="58" t="s">
        <v>64</v>
      </c>
      <c r="D5" s="140" t="str">
        <f>'סיכום מפרט'!$C$4</f>
        <v>מחליף חום עוף-קרקע</v>
      </c>
      <c r="E5" s="140"/>
      <c r="F5" s="140"/>
      <c r="G5" s="140"/>
      <c r="H5" s="140"/>
    </row>
    <row r="6" spans="2:9" ht="15" x14ac:dyDescent="0.2">
      <c r="B6" s="57"/>
      <c r="C6" s="58" t="s">
        <v>90</v>
      </c>
      <c r="D6" s="140" t="str">
        <f>'סיכום מפרט'!$C$5</f>
        <v>דן בן בשר</v>
      </c>
      <c r="E6" s="140"/>
      <c r="F6" s="140"/>
      <c r="G6" s="140"/>
      <c r="H6" s="140"/>
    </row>
    <row r="7" spans="2:9" ht="15" x14ac:dyDescent="0.2">
      <c r="B7" s="57"/>
      <c r="C7" s="58" t="s">
        <v>65</v>
      </c>
      <c r="D7" s="140" t="str">
        <f>'סיכום מפרט'!$C$6</f>
        <v>11-11-013</v>
      </c>
      <c r="E7" s="140"/>
      <c r="F7" s="140"/>
      <c r="G7" s="140"/>
      <c r="H7" s="140"/>
    </row>
    <row r="8" spans="2:9" ht="15" x14ac:dyDescent="0.2">
      <c r="B8" s="57"/>
      <c r="C8" s="58" t="s">
        <v>66</v>
      </c>
      <c r="D8" s="140" t="str">
        <f>'סיכום מפרט'!$C$7</f>
        <v>3-00789</v>
      </c>
      <c r="E8" s="140"/>
      <c r="F8" s="140"/>
      <c r="G8" s="140"/>
      <c r="H8" s="140"/>
    </row>
    <row r="11" spans="2:9" hidden="1" x14ac:dyDescent="0.2">
      <c r="C11" t="s">
        <v>33</v>
      </c>
      <c r="D11" s="6">
        <v>0.15</v>
      </c>
    </row>
    <row r="12" spans="2:9" hidden="1" x14ac:dyDescent="0.2">
      <c r="D12" s="6"/>
    </row>
    <row r="13" spans="2:9" ht="15" x14ac:dyDescent="0.25">
      <c r="B13" s="63" t="s">
        <v>3</v>
      </c>
      <c r="C13" s="63" t="s">
        <v>34</v>
      </c>
      <c r="D13" s="63" t="s">
        <v>5</v>
      </c>
    </row>
    <row r="14" spans="2:9" x14ac:dyDescent="0.2">
      <c r="B14" s="29">
        <v>1</v>
      </c>
      <c r="C14" s="29" t="str">
        <f>C23</f>
        <v>כח אדם</v>
      </c>
      <c r="D14" s="30">
        <f>H38</f>
        <v>160000</v>
      </c>
    </row>
    <row r="15" spans="2:9" x14ac:dyDescent="0.2">
      <c r="B15" s="29">
        <v>2</v>
      </c>
      <c r="C15" s="29" t="str">
        <f>C40</f>
        <v>חומרים</v>
      </c>
      <c r="D15" s="30">
        <f>E55</f>
        <v>50000</v>
      </c>
    </row>
    <row r="16" spans="2:9" x14ac:dyDescent="0.2">
      <c r="B16" s="29">
        <v>3</v>
      </c>
      <c r="C16" s="29" t="str">
        <f>C58</f>
        <v>ציוד</v>
      </c>
      <c r="D16" s="30">
        <f>E68</f>
        <v>3000</v>
      </c>
    </row>
    <row r="17" spans="1:8" x14ac:dyDescent="0.2">
      <c r="B17" s="29">
        <v>4</v>
      </c>
      <c r="C17" s="29" t="str">
        <f>C70</f>
        <v>שונות</v>
      </c>
      <c r="D17" s="30">
        <f>E79</f>
        <v>15000</v>
      </c>
    </row>
    <row r="18" spans="1:8" x14ac:dyDescent="0.2">
      <c r="A18" t="s">
        <v>76</v>
      </c>
      <c r="B18" s="29">
        <v>5</v>
      </c>
      <c r="C18" s="29" t="s">
        <v>33</v>
      </c>
      <c r="D18" s="30">
        <f>SUM(D14:D17)*$D$11</f>
        <v>34200</v>
      </c>
      <c r="E18" s="141" t="s">
        <v>126</v>
      </c>
      <c r="F18" s="141"/>
      <c r="G18" s="141"/>
      <c r="H18" s="141"/>
    </row>
    <row r="19" spans="1:8" x14ac:dyDescent="0.2">
      <c r="B19" s="29">
        <v>6</v>
      </c>
      <c r="C19" s="29" t="str">
        <f>C81</f>
        <v>קבלני משנה</v>
      </c>
      <c r="D19" s="30">
        <f>E91</f>
        <v>5000</v>
      </c>
      <c r="E19" s="141"/>
      <c r="F19" s="141"/>
      <c r="G19" s="141"/>
      <c r="H19" s="141"/>
    </row>
    <row r="20" spans="1:8" x14ac:dyDescent="0.2">
      <c r="B20" s="29"/>
      <c r="C20" s="29" t="s">
        <v>58</v>
      </c>
      <c r="D20" s="30">
        <f>SUM(D14:D19)</f>
        <v>267200</v>
      </c>
      <c r="E20" s="141"/>
      <c r="F20" s="141"/>
      <c r="G20" s="141"/>
      <c r="H20" s="141"/>
    </row>
    <row r="21" spans="1:8" x14ac:dyDescent="0.2">
      <c r="E21" s="141"/>
      <c r="F21" s="141"/>
      <c r="G21" s="141"/>
      <c r="H21" s="141"/>
    </row>
    <row r="22" spans="1:8" x14ac:dyDescent="0.2">
      <c r="B22" t="s">
        <v>76</v>
      </c>
      <c r="C22" t="s">
        <v>77</v>
      </c>
      <c r="E22" s="141"/>
      <c r="F22" s="141"/>
      <c r="G22" s="141"/>
      <c r="H22" s="141"/>
    </row>
    <row r="23" spans="1:8" ht="15" x14ac:dyDescent="0.25">
      <c r="C23" s="129" t="s">
        <v>13</v>
      </c>
    </row>
    <row r="24" spans="1:8" s="7" customFormat="1" ht="28.5" x14ac:dyDescent="0.2">
      <c r="B24" s="7" t="s">
        <v>3</v>
      </c>
      <c r="C24" s="7" t="s">
        <v>14</v>
      </c>
      <c r="D24" s="7" t="s">
        <v>15</v>
      </c>
      <c r="E24" s="7" t="s">
        <v>22</v>
      </c>
      <c r="F24" s="7" t="s">
        <v>29</v>
      </c>
      <c r="G24" s="7" t="s">
        <v>28</v>
      </c>
      <c r="H24" s="9" t="s">
        <v>23</v>
      </c>
    </row>
    <row r="25" spans="1:8" x14ac:dyDescent="0.2">
      <c r="B25">
        <v>1</v>
      </c>
      <c r="C25" s="101" t="s">
        <v>24</v>
      </c>
      <c r="D25" s="101" t="s">
        <v>25</v>
      </c>
      <c r="E25" s="102">
        <v>1</v>
      </c>
      <c r="F25" s="103">
        <v>12</v>
      </c>
      <c r="G25" s="101">
        <v>10000</v>
      </c>
      <c r="H25" s="104">
        <f t="shared" ref="H25:H37" si="0">E25*F25*G25</f>
        <v>120000</v>
      </c>
    </row>
    <row r="26" spans="1:8" x14ac:dyDescent="0.2">
      <c r="B26">
        <v>2</v>
      </c>
      <c r="C26" s="101" t="s">
        <v>26</v>
      </c>
      <c r="D26" s="101" t="s">
        <v>27</v>
      </c>
      <c r="E26" s="102">
        <v>0.5</v>
      </c>
      <c r="F26" s="103">
        <v>8</v>
      </c>
      <c r="G26" s="101">
        <v>10000</v>
      </c>
      <c r="H26" s="104">
        <f t="shared" si="0"/>
        <v>40000</v>
      </c>
    </row>
    <row r="27" spans="1:8" x14ac:dyDescent="0.2">
      <c r="B27">
        <v>3</v>
      </c>
      <c r="C27" s="101"/>
      <c r="D27" s="101"/>
      <c r="E27" s="101"/>
      <c r="F27" s="101"/>
      <c r="G27" s="101"/>
      <c r="H27" s="104">
        <f t="shared" si="0"/>
        <v>0</v>
      </c>
    </row>
    <row r="28" spans="1:8" x14ac:dyDescent="0.2">
      <c r="B28">
        <v>4</v>
      </c>
      <c r="C28" s="101"/>
      <c r="D28" s="101"/>
      <c r="E28" s="101"/>
      <c r="F28" s="101"/>
      <c r="G28" s="101"/>
      <c r="H28" s="104">
        <f t="shared" si="0"/>
        <v>0</v>
      </c>
    </row>
    <row r="29" spans="1:8" x14ac:dyDescent="0.2">
      <c r="B29">
        <v>5</v>
      </c>
      <c r="C29" s="101"/>
      <c r="D29" s="101"/>
      <c r="E29" s="101"/>
      <c r="F29" s="101"/>
      <c r="G29" s="101"/>
      <c r="H29" s="104">
        <f t="shared" si="0"/>
        <v>0</v>
      </c>
    </row>
    <row r="30" spans="1:8" x14ac:dyDescent="0.2">
      <c r="B30">
        <v>6</v>
      </c>
      <c r="C30" s="101"/>
      <c r="D30" s="101"/>
      <c r="E30" s="101"/>
      <c r="F30" s="101"/>
      <c r="G30" s="101"/>
      <c r="H30" s="104">
        <f t="shared" si="0"/>
        <v>0</v>
      </c>
    </row>
    <row r="31" spans="1:8" x14ac:dyDescent="0.2">
      <c r="B31">
        <v>7</v>
      </c>
      <c r="C31" s="101"/>
      <c r="D31" s="101"/>
      <c r="E31" s="101"/>
      <c r="F31" s="101"/>
      <c r="G31" s="101"/>
      <c r="H31" s="104">
        <f t="shared" si="0"/>
        <v>0</v>
      </c>
    </row>
    <row r="32" spans="1:8" x14ac:dyDescent="0.2">
      <c r="B32">
        <v>8</v>
      </c>
      <c r="C32" s="101"/>
      <c r="D32" s="101"/>
      <c r="E32" s="101"/>
      <c r="F32" s="101"/>
      <c r="G32" s="101"/>
      <c r="H32" s="104">
        <f t="shared" si="0"/>
        <v>0</v>
      </c>
    </row>
    <row r="33" spans="2:8" x14ac:dyDescent="0.2">
      <c r="B33">
        <v>9</v>
      </c>
      <c r="C33" s="101"/>
      <c r="D33" s="101"/>
      <c r="E33" s="101"/>
      <c r="F33" s="101"/>
      <c r="G33" s="101"/>
      <c r="H33" s="104">
        <f t="shared" si="0"/>
        <v>0</v>
      </c>
    </row>
    <row r="34" spans="2:8" x14ac:dyDescent="0.2">
      <c r="B34">
        <v>10</v>
      </c>
      <c r="C34" s="101"/>
      <c r="D34" s="101"/>
      <c r="E34" s="101"/>
      <c r="F34" s="101"/>
      <c r="G34" s="101"/>
      <c r="H34" s="104">
        <f t="shared" si="0"/>
        <v>0</v>
      </c>
    </row>
    <row r="35" spans="2:8" x14ac:dyDescent="0.2">
      <c r="B35">
        <v>11</v>
      </c>
      <c r="C35" s="101"/>
      <c r="D35" s="101"/>
      <c r="E35" s="101"/>
      <c r="F35" s="101"/>
      <c r="G35" s="101"/>
      <c r="H35" s="104">
        <f t="shared" si="0"/>
        <v>0</v>
      </c>
    </row>
    <row r="36" spans="2:8" x14ac:dyDescent="0.2">
      <c r="B36">
        <v>12</v>
      </c>
      <c r="C36" s="101"/>
      <c r="D36" s="101"/>
      <c r="E36" s="101"/>
      <c r="F36" s="101"/>
      <c r="G36" s="101"/>
      <c r="H36" s="104">
        <f t="shared" si="0"/>
        <v>0</v>
      </c>
    </row>
    <row r="37" spans="2:8" x14ac:dyDescent="0.2">
      <c r="B37">
        <v>13</v>
      </c>
      <c r="C37" s="101"/>
      <c r="D37" s="101"/>
      <c r="E37" s="101"/>
      <c r="F37" s="101"/>
      <c r="G37" s="101"/>
      <c r="H37" s="104">
        <f t="shared" si="0"/>
        <v>0</v>
      </c>
    </row>
    <row r="38" spans="2:8" x14ac:dyDescent="0.2">
      <c r="B38" s="1"/>
      <c r="C38" s="1"/>
      <c r="D38" s="1"/>
      <c r="E38" s="1"/>
      <c r="F38" s="1"/>
      <c r="G38" s="1"/>
      <c r="H38" s="10">
        <f>SUBTOTAL(109,H25:H37)</f>
        <v>160000</v>
      </c>
    </row>
    <row r="39" spans="2:8" ht="75.75" customHeight="1" x14ac:dyDescent="0.2">
      <c r="B39" s="141" t="s">
        <v>121</v>
      </c>
      <c r="C39" s="141"/>
      <c r="D39" s="141"/>
      <c r="E39" s="141"/>
      <c r="F39" s="141"/>
      <c r="G39" s="141"/>
      <c r="H39" s="141"/>
    </row>
    <row r="40" spans="2:8" ht="15" x14ac:dyDescent="0.25">
      <c r="C40" s="129" t="s">
        <v>2</v>
      </c>
      <c r="E40" s="8"/>
    </row>
    <row r="41" spans="2:8" x14ac:dyDescent="0.2">
      <c r="B41" t="s">
        <v>3</v>
      </c>
      <c r="C41" t="s">
        <v>30</v>
      </c>
      <c r="D41" t="s">
        <v>119</v>
      </c>
      <c r="E41" s="8" t="s">
        <v>5</v>
      </c>
    </row>
    <row r="42" spans="2:8" x14ac:dyDescent="0.2">
      <c r="B42">
        <v>1</v>
      </c>
      <c r="C42" s="101" t="s">
        <v>35</v>
      </c>
      <c r="D42" s="101"/>
      <c r="E42" s="104">
        <v>50000</v>
      </c>
    </row>
    <row r="43" spans="2:8" x14ac:dyDescent="0.2">
      <c r="B43">
        <v>2</v>
      </c>
      <c r="C43" s="101"/>
      <c r="D43" s="101"/>
      <c r="E43" s="104"/>
    </row>
    <row r="44" spans="2:8" x14ac:dyDescent="0.2">
      <c r="B44">
        <v>3</v>
      </c>
      <c r="C44" s="101"/>
      <c r="D44" s="101"/>
      <c r="E44" s="104"/>
    </row>
    <row r="45" spans="2:8" x14ac:dyDescent="0.2">
      <c r="B45">
        <v>4</v>
      </c>
      <c r="C45" s="101"/>
      <c r="D45" s="101"/>
      <c r="E45" s="104"/>
    </row>
    <row r="46" spans="2:8" x14ac:dyDescent="0.2">
      <c r="B46">
        <v>5</v>
      </c>
      <c r="C46" s="101"/>
      <c r="D46" s="101"/>
      <c r="E46" s="104"/>
    </row>
    <row r="47" spans="2:8" x14ac:dyDescent="0.2">
      <c r="B47">
        <v>6</v>
      </c>
      <c r="C47" s="101"/>
      <c r="D47" s="101"/>
      <c r="E47" s="104"/>
    </row>
    <row r="48" spans="2:8" x14ac:dyDescent="0.2">
      <c r="B48">
        <v>7</v>
      </c>
      <c r="C48" s="101"/>
      <c r="D48" s="101"/>
      <c r="E48" s="104"/>
    </row>
    <row r="49" spans="2:8" x14ac:dyDescent="0.2">
      <c r="B49">
        <v>8</v>
      </c>
      <c r="C49" s="101"/>
      <c r="D49" s="101"/>
      <c r="E49" s="104"/>
    </row>
    <row r="50" spans="2:8" x14ac:dyDescent="0.2">
      <c r="B50">
        <v>9</v>
      </c>
      <c r="C50" s="101"/>
      <c r="D50" s="101"/>
      <c r="E50" s="104"/>
    </row>
    <row r="51" spans="2:8" x14ac:dyDescent="0.2">
      <c r="B51">
        <v>10</v>
      </c>
      <c r="C51" s="101"/>
      <c r="D51" s="101"/>
      <c r="E51" s="104"/>
    </row>
    <row r="52" spans="2:8" x14ac:dyDescent="0.2">
      <c r="B52">
        <v>11</v>
      </c>
      <c r="C52" s="101"/>
      <c r="D52" s="101"/>
      <c r="E52" s="104"/>
    </row>
    <row r="53" spans="2:8" x14ac:dyDescent="0.2">
      <c r="B53">
        <v>12</v>
      </c>
      <c r="C53" s="101"/>
      <c r="D53" s="101"/>
      <c r="E53" s="104"/>
    </row>
    <row r="54" spans="2:8" x14ac:dyDescent="0.2">
      <c r="B54">
        <v>13</v>
      </c>
      <c r="C54" s="101"/>
      <c r="D54" s="101"/>
      <c r="E54" s="104"/>
    </row>
    <row r="55" spans="2:8" x14ac:dyDescent="0.2">
      <c r="B55" s="1"/>
      <c r="C55" s="1"/>
      <c r="D55" s="1"/>
      <c r="E55" s="10">
        <f>SUBTOTAL(109,MF_A_MAT[סכום])</f>
        <v>50000</v>
      </c>
    </row>
    <row r="56" spans="2:8" ht="35.25" customHeight="1" x14ac:dyDescent="0.2">
      <c r="B56" s="141" t="s">
        <v>122</v>
      </c>
      <c r="C56" s="141"/>
      <c r="D56" s="141"/>
      <c r="E56" s="141"/>
      <c r="F56" s="141"/>
      <c r="G56" s="141"/>
      <c r="H56" s="141"/>
    </row>
    <row r="57" spans="2:8" x14ac:dyDescent="0.2">
      <c r="B57" s="131"/>
      <c r="C57" s="131"/>
      <c r="D57" s="131"/>
      <c r="E57" s="131"/>
      <c r="F57" s="131"/>
      <c r="G57" s="131"/>
      <c r="H57" s="131"/>
    </row>
    <row r="58" spans="2:8" ht="15" x14ac:dyDescent="0.25">
      <c r="C58" s="129" t="s">
        <v>8</v>
      </c>
      <c r="E58" s="8"/>
    </row>
    <row r="59" spans="2:8" x14ac:dyDescent="0.2">
      <c r="B59" t="s">
        <v>3</v>
      </c>
      <c r="C59" t="s">
        <v>30</v>
      </c>
      <c r="D59" t="s">
        <v>119</v>
      </c>
      <c r="E59" s="8" t="s">
        <v>5</v>
      </c>
    </row>
    <row r="60" spans="2:8" x14ac:dyDescent="0.2">
      <c r="B60">
        <v>1</v>
      </c>
      <c r="C60" s="101" t="s">
        <v>36</v>
      </c>
      <c r="D60" s="101"/>
      <c r="E60" s="104">
        <v>3000</v>
      </c>
    </row>
    <row r="61" spans="2:8" x14ac:dyDescent="0.2">
      <c r="B61">
        <v>2</v>
      </c>
      <c r="C61" s="101"/>
      <c r="D61" s="101"/>
      <c r="E61" s="104"/>
    </row>
    <row r="62" spans="2:8" x14ac:dyDescent="0.2">
      <c r="B62">
        <v>3</v>
      </c>
      <c r="C62" s="101"/>
      <c r="D62" s="101"/>
      <c r="E62" s="104"/>
    </row>
    <row r="63" spans="2:8" x14ac:dyDescent="0.2">
      <c r="B63">
        <v>9</v>
      </c>
      <c r="C63" s="101"/>
      <c r="D63" s="101"/>
      <c r="E63" s="104"/>
    </row>
    <row r="64" spans="2:8" x14ac:dyDescent="0.2">
      <c r="B64">
        <v>10</v>
      </c>
      <c r="C64" s="101"/>
      <c r="D64" s="101"/>
      <c r="E64" s="104"/>
    </row>
    <row r="65" spans="2:8" x14ac:dyDescent="0.2">
      <c r="B65">
        <v>11</v>
      </c>
      <c r="C65" s="101"/>
      <c r="D65" s="101"/>
      <c r="E65" s="104"/>
    </row>
    <row r="66" spans="2:8" x14ac:dyDescent="0.2">
      <c r="B66">
        <v>12</v>
      </c>
      <c r="C66" s="101"/>
      <c r="D66" s="101"/>
      <c r="E66" s="104"/>
    </row>
    <row r="67" spans="2:8" x14ac:dyDescent="0.2">
      <c r="B67">
        <v>13</v>
      </c>
      <c r="C67" s="101"/>
      <c r="D67" s="101"/>
      <c r="E67" s="104"/>
    </row>
    <row r="68" spans="2:8" x14ac:dyDescent="0.2">
      <c r="B68" s="1"/>
      <c r="C68" s="1"/>
      <c r="D68" s="1"/>
      <c r="E68" s="11">
        <f>SUBTOTAL(109,MF_A_EQ[סכום])</f>
        <v>3000</v>
      </c>
    </row>
    <row r="69" spans="2:8" ht="80.25" customHeight="1" x14ac:dyDescent="0.2">
      <c r="B69" s="141" t="s">
        <v>123</v>
      </c>
      <c r="C69" s="141"/>
      <c r="D69" s="141"/>
      <c r="E69" s="141"/>
      <c r="F69" s="141"/>
      <c r="G69" s="141"/>
      <c r="H69" s="141"/>
    </row>
    <row r="70" spans="2:8" ht="15" x14ac:dyDescent="0.25">
      <c r="C70" s="129" t="s">
        <v>9</v>
      </c>
      <c r="E70" s="8"/>
    </row>
    <row r="71" spans="2:8" x14ac:dyDescent="0.2">
      <c r="B71" t="s">
        <v>3</v>
      </c>
      <c r="C71" t="s">
        <v>30</v>
      </c>
      <c r="D71" t="s">
        <v>119</v>
      </c>
      <c r="E71" s="8" t="s">
        <v>5</v>
      </c>
    </row>
    <row r="72" spans="2:8" x14ac:dyDescent="0.2">
      <c r="B72">
        <v>1</v>
      </c>
      <c r="C72" s="101" t="s">
        <v>37</v>
      </c>
      <c r="D72" s="101"/>
      <c r="E72" s="104">
        <v>10000</v>
      </c>
    </row>
    <row r="73" spans="2:8" x14ac:dyDescent="0.2">
      <c r="B73">
        <v>2</v>
      </c>
      <c r="C73" s="101" t="s">
        <v>118</v>
      </c>
      <c r="D73" s="101"/>
      <c r="E73" s="104">
        <v>5000</v>
      </c>
    </row>
    <row r="74" spans="2:8" x14ac:dyDescent="0.2">
      <c r="B74">
        <v>9</v>
      </c>
      <c r="C74" s="101"/>
      <c r="D74" s="101"/>
      <c r="E74" s="104"/>
    </row>
    <row r="75" spans="2:8" x14ac:dyDescent="0.2">
      <c r="B75">
        <v>10</v>
      </c>
      <c r="C75" s="101"/>
      <c r="D75" s="101"/>
      <c r="E75" s="104"/>
    </row>
    <row r="76" spans="2:8" x14ac:dyDescent="0.2">
      <c r="B76">
        <v>11</v>
      </c>
      <c r="C76" s="101"/>
      <c r="D76" s="101"/>
      <c r="E76" s="104"/>
    </row>
    <row r="77" spans="2:8" x14ac:dyDescent="0.2">
      <c r="B77">
        <v>12</v>
      </c>
      <c r="C77" s="101"/>
      <c r="D77" s="101"/>
      <c r="E77" s="104"/>
    </row>
    <row r="78" spans="2:8" x14ac:dyDescent="0.2">
      <c r="B78">
        <v>13</v>
      </c>
      <c r="C78" s="101"/>
      <c r="D78" s="101"/>
      <c r="E78" s="104"/>
    </row>
    <row r="79" spans="2:8" x14ac:dyDescent="0.2">
      <c r="B79" s="1"/>
      <c r="C79" s="1"/>
      <c r="D79" s="1"/>
      <c r="E79" s="10">
        <f>SUBTOTAL(109,MF_A_VAR[סכום])</f>
        <v>15000</v>
      </c>
    </row>
    <row r="80" spans="2:8" ht="51.75" customHeight="1" x14ac:dyDescent="0.2">
      <c r="B80" s="141" t="s">
        <v>124</v>
      </c>
      <c r="C80" s="141"/>
      <c r="D80" s="141"/>
      <c r="E80" s="141"/>
      <c r="F80" s="141"/>
      <c r="G80" s="141"/>
      <c r="H80" s="141"/>
    </row>
    <row r="81" spans="2:8" ht="15" x14ac:dyDescent="0.25">
      <c r="C81" s="129" t="s">
        <v>31</v>
      </c>
      <c r="E81" s="8"/>
    </row>
    <row r="82" spans="2:8" x14ac:dyDescent="0.2">
      <c r="B82" t="s">
        <v>3</v>
      </c>
      <c r="C82" t="s">
        <v>32</v>
      </c>
      <c r="D82" t="s">
        <v>119</v>
      </c>
      <c r="E82" s="8" t="s">
        <v>5</v>
      </c>
    </row>
    <row r="83" spans="2:8" x14ac:dyDescent="0.2">
      <c r="B83">
        <v>1</v>
      </c>
      <c r="C83" s="101" t="s">
        <v>19</v>
      </c>
      <c r="D83" s="101" t="s">
        <v>38</v>
      </c>
      <c r="E83" s="104">
        <v>5000</v>
      </c>
    </row>
    <row r="84" spans="2:8" x14ac:dyDescent="0.2">
      <c r="B84">
        <v>2</v>
      </c>
      <c r="C84" s="101"/>
      <c r="D84" s="101"/>
      <c r="E84" s="104"/>
    </row>
    <row r="85" spans="2:8" x14ac:dyDescent="0.2">
      <c r="B85">
        <v>3</v>
      </c>
      <c r="C85" s="101"/>
      <c r="D85" s="101"/>
      <c r="E85" s="104"/>
    </row>
    <row r="86" spans="2:8" x14ac:dyDescent="0.2">
      <c r="B86">
        <v>9</v>
      </c>
      <c r="C86" s="101"/>
      <c r="D86" s="101"/>
      <c r="E86" s="104"/>
    </row>
    <row r="87" spans="2:8" x14ac:dyDescent="0.2">
      <c r="B87">
        <v>10</v>
      </c>
      <c r="C87" s="101"/>
      <c r="D87" s="101"/>
      <c r="E87" s="104"/>
    </row>
    <row r="88" spans="2:8" x14ac:dyDescent="0.2">
      <c r="B88">
        <v>11</v>
      </c>
      <c r="C88" s="101"/>
      <c r="D88" s="101"/>
      <c r="E88" s="104"/>
    </row>
    <row r="89" spans="2:8" x14ac:dyDescent="0.2">
      <c r="B89">
        <v>12</v>
      </c>
      <c r="C89" s="101"/>
      <c r="D89" s="101"/>
      <c r="E89" s="104"/>
    </row>
    <row r="90" spans="2:8" x14ac:dyDescent="0.2">
      <c r="B90">
        <v>13</v>
      </c>
      <c r="C90" s="101"/>
      <c r="D90" s="101"/>
      <c r="E90" s="104"/>
    </row>
    <row r="91" spans="2:8" x14ac:dyDescent="0.2">
      <c r="B91" s="1"/>
      <c r="C91" s="1"/>
      <c r="D91" s="1"/>
      <c r="E91" s="10">
        <f>SUBTOTAL(109,MF_A_OUTS[סכום])</f>
        <v>5000</v>
      </c>
    </row>
    <row r="92" spans="2:8" ht="53.25" customHeight="1" x14ac:dyDescent="0.2">
      <c r="B92" s="141" t="s">
        <v>125</v>
      </c>
      <c r="C92" s="141"/>
      <c r="D92" s="141"/>
      <c r="E92" s="141"/>
      <c r="F92" s="141"/>
      <c r="G92" s="141"/>
      <c r="H92" s="141"/>
    </row>
  </sheetData>
  <sheetProtection sheet="1" objects="1" scenarios="1" selectLockedCells="1"/>
  <mergeCells count="14">
    <mergeCell ref="B1:H1"/>
    <mergeCell ref="D4:H4"/>
    <mergeCell ref="D5:H5"/>
    <mergeCell ref="D6:H6"/>
    <mergeCell ref="B92:H92"/>
    <mergeCell ref="D7:H7"/>
    <mergeCell ref="D8:H8"/>
    <mergeCell ref="B3:H3"/>
    <mergeCell ref="B2:H2"/>
    <mergeCell ref="E18:H22"/>
    <mergeCell ref="B39:H39"/>
    <mergeCell ref="B56:H56"/>
    <mergeCell ref="B69:H69"/>
    <mergeCell ref="B80:H80"/>
  </mergeCells>
  <dataValidations disablePrompts="1" count="1">
    <dataValidation allowBlank="1" showInputMessage="1" showErrorMessage="1" promptTitle="שם המציע" prompt="נא להזין את שם המציע" sqref="D4:H4"/>
  </dataValidations>
  <pageMargins left="0.70866141732283472" right="0.70866141732283472" top="0.74803149606299213" bottom="0.74803149606299213" header="0.31496062992125984" footer="0.31496062992125984"/>
  <pageSetup paperSize="9" scale="82" fitToHeight="2" orientation="portrait" r:id="rId1"/>
  <headerFooter>
    <oddHeader>&amp;C&amp;20משרד האנרגיה והמים&amp;R&amp;G</oddHeader>
    <oddFooter>&amp;CPage &amp;P of &amp;N&amp;R&amp;A</oddFooter>
  </headerFooter>
  <rowBreaks count="1" manualBreakCount="1">
    <brk id="57" max="16383" man="1"/>
  </rowBreaks>
  <legacyDrawingHF r:id="rId2"/>
  <tableParts count="5">
    <tablePart r:id="rId3"/>
    <tablePart r:id="rId4"/>
    <tablePart r:id="rId5"/>
    <tablePart r:id="rId6"/>
    <tablePart r:id="rId7"/>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2"/>
  <sheetViews>
    <sheetView rightToLeft="1" view="pageBreakPreview" zoomScaleNormal="100" zoomScaleSheetLayoutView="100" workbookViewId="0">
      <selection activeCell="C31" sqref="C31"/>
    </sheetView>
  </sheetViews>
  <sheetFormatPr defaultRowHeight="14.25" x14ac:dyDescent="0.2"/>
  <cols>
    <col min="1" max="1" width="1.625" bestFit="1" customWidth="1"/>
    <col min="2" max="2" width="3.875" bestFit="1" customWidth="1"/>
    <col min="3" max="3" width="14.75" customWidth="1"/>
    <col min="4" max="4" width="19.75" customWidth="1"/>
    <col min="5" max="5" width="13.75" bestFit="1" customWidth="1"/>
    <col min="8" max="8" width="12.125" style="8" bestFit="1" customWidth="1"/>
  </cols>
  <sheetData>
    <row r="1" spans="2:8" ht="18" x14ac:dyDescent="0.25">
      <c r="B1" s="136" t="s">
        <v>21</v>
      </c>
      <c r="C1" s="136"/>
      <c r="D1" s="136"/>
      <c r="E1" s="136"/>
      <c r="F1" s="136"/>
      <c r="G1" s="136"/>
      <c r="H1" s="136"/>
    </row>
    <row r="2" spans="2:8" x14ac:dyDescent="0.2">
      <c r="B2" s="142" t="s">
        <v>40</v>
      </c>
      <c r="C2" s="142"/>
      <c r="D2" s="142"/>
      <c r="E2" s="142"/>
      <c r="F2" s="142"/>
      <c r="G2" s="142"/>
      <c r="H2" s="142"/>
    </row>
    <row r="3" spans="2:8" x14ac:dyDescent="0.2">
      <c r="B3" s="142">
        <v>2012</v>
      </c>
      <c r="C3" s="142"/>
      <c r="D3" s="142"/>
      <c r="E3" s="142"/>
      <c r="F3" s="142"/>
      <c r="G3" s="142"/>
      <c r="H3" s="142"/>
    </row>
    <row r="4" spans="2:8" ht="15" customHeight="1" x14ac:dyDescent="0.2">
      <c r="B4" s="57"/>
      <c r="C4" s="58" t="str">
        <f>'סיכום מפרט'!B3</f>
        <v>שם החברה</v>
      </c>
      <c r="D4" s="139" t="str">
        <f>'סיכום מפרט'!$C$3</f>
        <v>מכון בישול "עוף טרי"</v>
      </c>
      <c r="E4" s="139"/>
      <c r="F4" s="139"/>
      <c r="G4" s="139"/>
      <c r="H4" s="139"/>
    </row>
    <row r="5" spans="2:8" ht="15" customHeight="1" x14ac:dyDescent="0.2">
      <c r="B5" s="57"/>
      <c r="C5" s="58" t="s">
        <v>64</v>
      </c>
      <c r="D5" s="140" t="str">
        <f>'סיכום מפרט'!$C$4</f>
        <v>מחליף חום עוף-קרקע</v>
      </c>
      <c r="E5" s="140"/>
      <c r="F5" s="140"/>
      <c r="G5" s="140"/>
      <c r="H5" s="140"/>
    </row>
    <row r="6" spans="2:8" ht="15" x14ac:dyDescent="0.2">
      <c r="B6" s="57"/>
      <c r="C6" s="58" t="s">
        <v>90</v>
      </c>
      <c r="D6" s="140" t="str">
        <f>'סיכום מפרט'!$C$5</f>
        <v>דן בן בשר</v>
      </c>
      <c r="E6" s="140"/>
      <c r="F6" s="140"/>
      <c r="G6" s="140"/>
      <c r="H6" s="140"/>
    </row>
    <row r="7" spans="2:8" ht="15" x14ac:dyDescent="0.2">
      <c r="B7" s="57"/>
      <c r="C7" s="58" t="s">
        <v>65</v>
      </c>
      <c r="D7" s="140" t="str">
        <f>'סיכום מפרט'!$C$6</f>
        <v>11-11-013</v>
      </c>
      <c r="E7" s="140"/>
      <c r="F7" s="140"/>
      <c r="G7" s="140"/>
      <c r="H7" s="140"/>
    </row>
    <row r="8" spans="2:8" ht="15" x14ac:dyDescent="0.2">
      <c r="B8" s="57"/>
      <c r="C8" s="58" t="s">
        <v>66</v>
      </c>
      <c r="D8" s="140" t="str">
        <f>'סיכום מפרט'!$C$7</f>
        <v>3-00789</v>
      </c>
      <c r="E8" s="140"/>
      <c r="F8" s="140"/>
      <c r="G8" s="140"/>
      <c r="H8" s="140"/>
    </row>
    <row r="10" spans="2:8" hidden="1" x14ac:dyDescent="0.2"/>
    <row r="11" spans="2:8" hidden="1" x14ac:dyDescent="0.2">
      <c r="C11" t="s">
        <v>33</v>
      </c>
      <c r="D11" s="6">
        <v>0.15</v>
      </c>
    </row>
    <row r="12" spans="2:8" x14ac:dyDescent="0.2">
      <c r="D12" s="6"/>
    </row>
    <row r="13" spans="2:8" x14ac:dyDescent="0.2">
      <c r="B13" s="29"/>
      <c r="C13" s="29" t="s">
        <v>34</v>
      </c>
      <c r="D13" s="29" t="s">
        <v>5</v>
      </c>
    </row>
    <row r="14" spans="2:8" x14ac:dyDescent="0.2">
      <c r="B14" s="29">
        <v>1</v>
      </c>
      <c r="C14" s="29" t="str">
        <f>C23</f>
        <v>כח אדם</v>
      </c>
      <c r="D14" s="29">
        <f>H38</f>
        <v>100000</v>
      </c>
    </row>
    <row r="15" spans="2:8" x14ac:dyDescent="0.2">
      <c r="B15" s="29">
        <v>2</v>
      </c>
      <c r="C15" s="29" t="str">
        <f>C40</f>
        <v>חומרים</v>
      </c>
      <c r="D15" s="29">
        <f>E55</f>
        <v>50000</v>
      </c>
    </row>
    <row r="16" spans="2:8" s="7" customFormat="1" x14ac:dyDescent="0.2">
      <c r="B16" s="29">
        <v>3</v>
      </c>
      <c r="C16" s="29" t="str">
        <f>C58</f>
        <v>ציוד</v>
      </c>
      <c r="D16" s="29">
        <f>E68</f>
        <v>50000</v>
      </c>
      <c r="E16"/>
      <c r="F16"/>
      <c r="G16"/>
      <c r="H16" s="8"/>
    </row>
    <row r="17" spans="1:8" x14ac:dyDescent="0.2">
      <c r="B17" s="29">
        <v>4</v>
      </c>
      <c r="C17" s="29" t="str">
        <f>C70</f>
        <v>שונות</v>
      </c>
      <c r="D17" s="29">
        <f>E79</f>
        <v>10000</v>
      </c>
    </row>
    <row r="18" spans="1:8" ht="14.25" customHeight="1" x14ac:dyDescent="0.2">
      <c r="A18" t="s">
        <v>76</v>
      </c>
      <c r="B18" s="29">
        <v>5</v>
      </c>
      <c r="C18" s="29" t="s">
        <v>33</v>
      </c>
      <c r="D18" s="29">
        <f>SUM(D14:D17)*$D$11</f>
        <v>31500</v>
      </c>
      <c r="E18" s="141" t="s">
        <v>126</v>
      </c>
      <c r="F18" s="141"/>
      <c r="G18" s="141"/>
      <c r="H18" s="141"/>
    </row>
    <row r="19" spans="1:8" x14ac:dyDescent="0.2">
      <c r="B19" s="29">
        <v>6</v>
      </c>
      <c r="C19" s="29" t="str">
        <f>C81</f>
        <v>קבלני משנה</v>
      </c>
      <c r="D19" s="29">
        <f>E91</f>
        <v>5000</v>
      </c>
      <c r="E19" s="141"/>
      <c r="F19" s="141"/>
      <c r="G19" s="141"/>
      <c r="H19" s="141"/>
    </row>
    <row r="20" spans="1:8" x14ac:dyDescent="0.2">
      <c r="B20" s="29"/>
      <c r="C20" s="29"/>
      <c r="D20" s="29">
        <f>SUM(D14:D19)</f>
        <v>246500</v>
      </c>
      <c r="E20" s="141"/>
      <c r="F20" s="141"/>
      <c r="G20" s="141"/>
      <c r="H20" s="141"/>
    </row>
    <row r="21" spans="1:8" x14ac:dyDescent="0.2">
      <c r="E21" s="141"/>
      <c r="F21" s="141"/>
      <c r="G21" s="141"/>
      <c r="H21" s="141"/>
    </row>
    <row r="22" spans="1:8" ht="19.5" customHeight="1" x14ac:dyDescent="0.2">
      <c r="C22" t="s">
        <v>77</v>
      </c>
      <c r="E22" s="141"/>
      <c r="F22" s="141"/>
      <c r="G22" s="141"/>
      <c r="H22" s="141"/>
    </row>
    <row r="23" spans="1:8" ht="15" x14ac:dyDescent="0.25">
      <c r="C23" s="130" t="s">
        <v>13</v>
      </c>
    </row>
    <row r="24" spans="1:8" ht="28.5" x14ac:dyDescent="0.2">
      <c r="B24" s="7" t="s">
        <v>3</v>
      </c>
      <c r="C24" s="7" t="s">
        <v>14</v>
      </c>
      <c r="D24" s="7" t="s">
        <v>15</v>
      </c>
      <c r="E24" s="7" t="s">
        <v>22</v>
      </c>
      <c r="F24" s="7" t="s">
        <v>29</v>
      </c>
      <c r="G24" s="7" t="s">
        <v>28</v>
      </c>
      <c r="H24" s="9" t="s">
        <v>23</v>
      </c>
    </row>
    <row r="25" spans="1:8" x14ac:dyDescent="0.2">
      <c r="B25">
        <v>1</v>
      </c>
      <c r="C25" s="101" t="s">
        <v>24</v>
      </c>
      <c r="D25" s="101" t="s">
        <v>25</v>
      </c>
      <c r="E25" s="102">
        <v>0.5</v>
      </c>
      <c r="F25" s="103">
        <v>12</v>
      </c>
      <c r="G25" s="101">
        <v>10000</v>
      </c>
      <c r="H25" s="104">
        <f t="shared" ref="H25:H37" si="0">E25*F25*G25</f>
        <v>60000</v>
      </c>
    </row>
    <row r="26" spans="1:8" x14ac:dyDescent="0.2">
      <c r="B26">
        <v>2</v>
      </c>
      <c r="C26" s="101" t="s">
        <v>26</v>
      </c>
      <c r="D26" s="101" t="s">
        <v>27</v>
      </c>
      <c r="E26" s="102">
        <v>0.5</v>
      </c>
      <c r="F26" s="103">
        <v>8</v>
      </c>
      <c r="G26" s="101">
        <v>10000</v>
      </c>
      <c r="H26" s="104">
        <f t="shared" si="0"/>
        <v>40000</v>
      </c>
    </row>
    <row r="27" spans="1:8" x14ac:dyDescent="0.2">
      <c r="B27">
        <v>3</v>
      </c>
      <c r="C27" s="101"/>
      <c r="D27" s="101"/>
      <c r="E27" s="101"/>
      <c r="F27" s="101"/>
      <c r="G27" s="101"/>
      <c r="H27" s="104">
        <f t="shared" si="0"/>
        <v>0</v>
      </c>
    </row>
    <row r="28" spans="1:8" x14ac:dyDescent="0.2">
      <c r="B28">
        <v>4</v>
      </c>
      <c r="C28" s="101"/>
      <c r="D28" s="101"/>
      <c r="E28" s="101"/>
      <c r="F28" s="101"/>
      <c r="G28" s="101"/>
      <c r="H28" s="104">
        <f t="shared" si="0"/>
        <v>0</v>
      </c>
    </row>
    <row r="29" spans="1:8" x14ac:dyDescent="0.2">
      <c r="B29">
        <v>5</v>
      </c>
      <c r="C29" s="101"/>
      <c r="D29" s="101"/>
      <c r="E29" s="101"/>
      <c r="F29" s="101"/>
      <c r="G29" s="101"/>
      <c r="H29" s="104">
        <f t="shared" si="0"/>
        <v>0</v>
      </c>
    </row>
    <row r="30" spans="1:8" x14ac:dyDescent="0.2">
      <c r="B30">
        <v>6</v>
      </c>
      <c r="C30" s="101"/>
      <c r="D30" s="101"/>
      <c r="E30" s="101"/>
      <c r="F30" s="101"/>
      <c r="G30" s="101"/>
      <c r="H30" s="104">
        <f t="shared" si="0"/>
        <v>0</v>
      </c>
    </row>
    <row r="31" spans="1:8" x14ac:dyDescent="0.2">
      <c r="B31">
        <v>7</v>
      </c>
      <c r="C31" s="101"/>
      <c r="D31" s="101"/>
      <c r="E31" s="101"/>
      <c r="F31" s="101"/>
      <c r="G31" s="101"/>
      <c r="H31" s="104">
        <f t="shared" si="0"/>
        <v>0</v>
      </c>
    </row>
    <row r="32" spans="1:8" x14ac:dyDescent="0.2">
      <c r="B32">
        <v>8</v>
      </c>
      <c r="C32" s="101"/>
      <c r="D32" s="101"/>
      <c r="E32" s="101"/>
      <c r="F32" s="101"/>
      <c r="G32" s="101"/>
      <c r="H32" s="104">
        <f t="shared" si="0"/>
        <v>0</v>
      </c>
    </row>
    <row r="33" spans="2:8" x14ac:dyDescent="0.2">
      <c r="B33">
        <v>9</v>
      </c>
      <c r="C33" s="101"/>
      <c r="D33" s="101"/>
      <c r="E33" s="101"/>
      <c r="F33" s="101"/>
      <c r="G33" s="101"/>
      <c r="H33" s="104">
        <f t="shared" si="0"/>
        <v>0</v>
      </c>
    </row>
    <row r="34" spans="2:8" x14ac:dyDescent="0.2">
      <c r="B34">
        <v>10</v>
      </c>
      <c r="C34" s="101"/>
      <c r="D34" s="101"/>
      <c r="E34" s="101"/>
      <c r="F34" s="101"/>
      <c r="G34" s="101"/>
      <c r="H34" s="104">
        <f t="shared" si="0"/>
        <v>0</v>
      </c>
    </row>
    <row r="35" spans="2:8" x14ac:dyDescent="0.2">
      <c r="B35">
        <v>11</v>
      </c>
      <c r="C35" s="101"/>
      <c r="D35" s="101"/>
      <c r="E35" s="101"/>
      <c r="F35" s="101"/>
      <c r="G35" s="101"/>
      <c r="H35" s="104">
        <f t="shared" si="0"/>
        <v>0</v>
      </c>
    </row>
    <row r="36" spans="2:8" x14ac:dyDescent="0.2">
      <c r="B36">
        <v>12</v>
      </c>
      <c r="C36" s="101"/>
      <c r="D36" s="101"/>
      <c r="E36" s="101"/>
      <c r="F36" s="101"/>
      <c r="G36" s="101"/>
      <c r="H36" s="104">
        <f t="shared" si="0"/>
        <v>0</v>
      </c>
    </row>
    <row r="37" spans="2:8" x14ac:dyDescent="0.2">
      <c r="B37">
        <v>13</v>
      </c>
      <c r="C37" s="101"/>
      <c r="D37" s="101"/>
      <c r="E37" s="101"/>
      <c r="F37" s="101"/>
      <c r="G37" s="101"/>
      <c r="H37" s="104">
        <f t="shared" si="0"/>
        <v>0</v>
      </c>
    </row>
    <row r="38" spans="2:8" x14ac:dyDescent="0.2">
      <c r="B38" s="1"/>
      <c r="C38" s="105"/>
      <c r="D38" s="105"/>
      <c r="E38" s="105"/>
      <c r="F38" s="105"/>
      <c r="G38" s="105"/>
      <c r="H38" s="106">
        <f>SUBTOTAL(109,H25:H37)</f>
        <v>100000</v>
      </c>
    </row>
    <row r="39" spans="2:8" ht="75.75" customHeight="1" x14ac:dyDescent="0.2">
      <c r="B39" s="141" t="s">
        <v>121</v>
      </c>
      <c r="C39" s="141"/>
      <c r="D39" s="141"/>
      <c r="E39" s="141"/>
      <c r="F39" s="141"/>
      <c r="G39" s="141"/>
      <c r="H39" s="141"/>
    </row>
    <row r="40" spans="2:8" ht="15" x14ac:dyDescent="0.25">
      <c r="C40" s="130" t="s">
        <v>2</v>
      </c>
      <c r="E40" s="8"/>
    </row>
    <row r="41" spans="2:8" x14ac:dyDescent="0.2">
      <c r="B41" t="s">
        <v>3</v>
      </c>
      <c r="C41" t="s">
        <v>30</v>
      </c>
      <c r="D41" t="s">
        <v>119</v>
      </c>
      <c r="E41" s="8" t="s">
        <v>5</v>
      </c>
    </row>
    <row r="42" spans="2:8" x14ac:dyDescent="0.2">
      <c r="B42">
        <v>1</v>
      </c>
      <c r="C42" s="101" t="s">
        <v>35</v>
      </c>
      <c r="D42" s="101"/>
      <c r="E42" s="104">
        <v>50000</v>
      </c>
    </row>
    <row r="43" spans="2:8" x14ac:dyDescent="0.2">
      <c r="B43">
        <v>2</v>
      </c>
      <c r="C43" s="101"/>
      <c r="D43" s="101"/>
      <c r="E43" s="104"/>
    </row>
    <row r="44" spans="2:8" x14ac:dyDescent="0.2">
      <c r="B44">
        <v>3</v>
      </c>
      <c r="C44" s="101"/>
      <c r="D44" s="101"/>
      <c r="E44" s="104"/>
    </row>
    <row r="45" spans="2:8" x14ac:dyDescent="0.2">
      <c r="B45">
        <v>4</v>
      </c>
      <c r="C45" s="101"/>
      <c r="D45" s="101"/>
      <c r="E45" s="104"/>
    </row>
    <row r="46" spans="2:8" x14ac:dyDescent="0.2">
      <c r="B46">
        <v>5</v>
      </c>
      <c r="C46" s="101"/>
      <c r="D46" s="101"/>
      <c r="E46" s="104"/>
    </row>
    <row r="47" spans="2:8" x14ac:dyDescent="0.2">
      <c r="B47">
        <v>6</v>
      </c>
      <c r="C47" s="101"/>
      <c r="D47" s="101"/>
      <c r="E47" s="104"/>
    </row>
    <row r="48" spans="2:8" x14ac:dyDescent="0.2">
      <c r="B48">
        <v>7</v>
      </c>
      <c r="C48" s="101"/>
      <c r="D48" s="101"/>
      <c r="E48" s="104"/>
    </row>
    <row r="49" spans="2:8" x14ac:dyDescent="0.2">
      <c r="B49">
        <v>8</v>
      </c>
      <c r="C49" s="101"/>
      <c r="D49" s="101"/>
      <c r="E49" s="104"/>
    </row>
    <row r="50" spans="2:8" x14ac:dyDescent="0.2">
      <c r="B50">
        <v>9</v>
      </c>
      <c r="C50" s="101"/>
      <c r="D50" s="101"/>
      <c r="E50" s="104"/>
    </row>
    <row r="51" spans="2:8" x14ac:dyDescent="0.2">
      <c r="B51">
        <v>10</v>
      </c>
      <c r="C51" s="101"/>
      <c r="D51" s="101"/>
      <c r="E51" s="104"/>
    </row>
    <row r="52" spans="2:8" x14ac:dyDescent="0.2">
      <c r="B52">
        <v>11</v>
      </c>
      <c r="C52" s="101"/>
      <c r="D52" s="101"/>
      <c r="E52" s="104"/>
    </row>
    <row r="53" spans="2:8" x14ac:dyDescent="0.2">
      <c r="B53">
        <v>12</v>
      </c>
      <c r="C53" s="101"/>
      <c r="D53" s="101"/>
      <c r="E53" s="104"/>
    </row>
    <row r="54" spans="2:8" x14ac:dyDescent="0.2">
      <c r="B54">
        <v>13</v>
      </c>
      <c r="C54" s="101"/>
      <c r="D54" s="101"/>
      <c r="E54" s="104"/>
    </row>
    <row r="55" spans="2:8" x14ac:dyDescent="0.2">
      <c r="B55" s="1"/>
      <c r="C55" s="105"/>
      <c r="D55" s="105"/>
      <c r="E55" s="106">
        <f>SUBTOTAL(109,MF_A_MAT24[סכום])</f>
        <v>50000</v>
      </c>
    </row>
    <row r="56" spans="2:8" ht="35.25" customHeight="1" x14ac:dyDescent="0.2">
      <c r="B56" s="141" t="s">
        <v>122</v>
      </c>
      <c r="C56" s="141"/>
      <c r="D56" s="141"/>
      <c r="E56" s="141"/>
      <c r="F56" s="141"/>
      <c r="G56" s="141"/>
      <c r="H56" s="141"/>
    </row>
    <row r="57" spans="2:8" x14ac:dyDescent="0.2">
      <c r="B57" s="131"/>
      <c r="C57" s="131"/>
      <c r="D57" s="131"/>
      <c r="E57" s="131"/>
      <c r="F57" s="131"/>
      <c r="G57" s="131"/>
      <c r="H57" s="131"/>
    </row>
    <row r="58" spans="2:8" ht="15" x14ac:dyDescent="0.25">
      <c r="C58" s="130" t="s">
        <v>8</v>
      </c>
      <c r="E58" s="8"/>
    </row>
    <row r="59" spans="2:8" x14ac:dyDescent="0.2">
      <c r="B59" t="s">
        <v>3</v>
      </c>
      <c r="C59" t="s">
        <v>30</v>
      </c>
      <c r="D59" t="s">
        <v>119</v>
      </c>
      <c r="E59" s="8" t="s">
        <v>5</v>
      </c>
    </row>
    <row r="60" spans="2:8" x14ac:dyDescent="0.2">
      <c r="B60">
        <v>1</v>
      </c>
      <c r="C60" s="101" t="s">
        <v>36</v>
      </c>
      <c r="D60" s="101"/>
      <c r="E60" s="104">
        <v>50000</v>
      </c>
    </row>
    <row r="61" spans="2:8" x14ac:dyDescent="0.2">
      <c r="B61">
        <v>2</v>
      </c>
      <c r="C61" s="101"/>
      <c r="D61" s="101"/>
      <c r="E61" s="104"/>
    </row>
    <row r="62" spans="2:8" x14ac:dyDescent="0.2">
      <c r="B62">
        <v>3</v>
      </c>
      <c r="C62" s="101"/>
      <c r="D62" s="101"/>
      <c r="E62" s="104"/>
    </row>
    <row r="63" spans="2:8" x14ac:dyDescent="0.2">
      <c r="B63">
        <v>9</v>
      </c>
      <c r="C63" s="101"/>
      <c r="D63" s="101"/>
      <c r="E63" s="104"/>
    </row>
    <row r="64" spans="2:8" x14ac:dyDescent="0.2">
      <c r="B64">
        <v>10</v>
      </c>
      <c r="C64" s="101"/>
      <c r="D64" s="101"/>
      <c r="E64" s="104"/>
    </row>
    <row r="65" spans="2:8" x14ac:dyDescent="0.2">
      <c r="B65">
        <v>11</v>
      </c>
      <c r="C65" s="101"/>
      <c r="D65" s="101"/>
      <c r="E65" s="104"/>
    </row>
    <row r="66" spans="2:8" x14ac:dyDescent="0.2">
      <c r="B66">
        <v>12</v>
      </c>
      <c r="C66" s="101"/>
      <c r="D66" s="101"/>
      <c r="E66" s="104"/>
    </row>
    <row r="67" spans="2:8" x14ac:dyDescent="0.2">
      <c r="B67">
        <v>13</v>
      </c>
      <c r="C67" s="101"/>
      <c r="D67" s="101"/>
      <c r="E67" s="104"/>
    </row>
    <row r="68" spans="2:8" x14ac:dyDescent="0.2">
      <c r="B68" s="1"/>
      <c r="C68" s="105"/>
      <c r="D68" s="105"/>
      <c r="E68" s="107">
        <f>SUBTOTAL(105,MF_A_EQ25[סכום])</f>
        <v>50000</v>
      </c>
    </row>
    <row r="69" spans="2:8" ht="80.25" customHeight="1" x14ac:dyDescent="0.2">
      <c r="B69" s="141" t="s">
        <v>123</v>
      </c>
      <c r="C69" s="141"/>
      <c r="D69" s="141"/>
      <c r="E69" s="141"/>
      <c r="F69" s="141"/>
      <c r="G69" s="141"/>
      <c r="H69" s="141"/>
    </row>
    <row r="70" spans="2:8" ht="15" x14ac:dyDescent="0.25">
      <c r="C70" s="130" t="s">
        <v>9</v>
      </c>
      <c r="E70" s="8"/>
    </row>
    <row r="71" spans="2:8" x14ac:dyDescent="0.2">
      <c r="B71" t="s">
        <v>3</v>
      </c>
      <c r="C71" t="s">
        <v>30</v>
      </c>
      <c r="D71" t="s">
        <v>119</v>
      </c>
      <c r="E71" s="8" t="s">
        <v>5</v>
      </c>
    </row>
    <row r="72" spans="2:8" x14ac:dyDescent="0.2">
      <c r="B72">
        <v>1</v>
      </c>
      <c r="C72" s="101" t="s">
        <v>37</v>
      </c>
      <c r="D72" s="101"/>
      <c r="E72" s="104">
        <v>10000</v>
      </c>
    </row>
    <row r="73" spans="2:8" x14ac:dyDescent="0.2">
      <c r="B73">
        <v>2</v>
      </c>
      <c r="C73" s="101"/>
      <c r="D73" s="101"/>
      <c r="E73" s="104"/>
    </row>
    <row r="74" spans="2:8" x14ac:dyDescent="0.2">
      <c r="B74">
        <v>9</v>
      </c>
      <c r="C74" s="101"/>
      <c r="D74" s="101"/>
      <c r="E74" s="104"/>
    </row>
    <row r="75" spans="2:8" x14ac:dyDescent="0.2">
      <c r="B75">
        <v>10</v>
      </c>
      <c r="C75" s="101"/>
      <c r="D75" s="101"/>
      <c r="E75" s="104"/>
    </row>
    <row r="76" spans="2:8" x14ac:dyDescent="0.2">
      <c r="B76">
        <v>11</v>
      </c>
      <c r="C76" s="101"/>
      <c r="D76" s="101"/>
      <c r="E76" s="104"/>
    </row>
    <row r="77" spans="2:8" x14ac:dyDescent="0.2">
      <c r="B77">
        <v>12</v>
      </c>
      <c r="C77" s="101"/>
      <c r="D77" s="101"/>
      <c r="E77" s="104"/>
    </row>
    <row r="78" spans="2:8" x14ac:dyDescent="0.2">
      <c r="B78">
        <v>13</v>
      </c>
      <c r="C78" s="101"/>
      <c r="D78" s="101"/>
      <c r="E78" s="104"/>
    </row>
    <row r="79" spans="2:8" x14ac:dyDescent="0.2">
      <c r="B79" s="1"/>
      <c r="C79" s="105"/>
      <c r="D79" s="105"/>
      <c r="E79" s="106">
        <f>SUBTOTAL(109,MF_A_VAR26[סכום])</f>
        <v>10000</v>
      </c>
    </row>
    <row r="80" spans="2:8" ht="51.75" customHeight="1" x14ac:dyDescent="0.2">
      <c r="B80" s="141" t="s">
        <v>124</v>
      </c>
      <c r="C80" s="141"/>
      <c r="D80" s="141"/>
      <c r="E80" s="141"/>
      <c r="F80" s="141"/>
      <c r="G80" s="141"/>
      <c r="H80" s="141"/>
    </row>
    <row r="81" spans="2:8" ht="15" x14ac:dyDescent="0.25">
      <c r="C81" s="130" t="s">
        <v>31</v>
      </c>
      <c r="E81" s="8"/>
    </row>
    <row r="82" spans="2:8" x14ac:dyDescent="0.2">
      <c r="B82" t="s">
        <v>3</v>
      </c>
      <c r="C82" t="s">
        <v>32</v>
      </c>
      <c r="D82" t="s">
        <v>119</v>
      </c>
      <c r="E82" s="8" t="s">
        <v>5</v>
      </c>
    </row>
    <row r="83" spans="2:8" x14ac:dyDescent="0.2">
      <c r="B83">
        <v>1</v>
      </c>
      <c r="C83" s="101" t="s">
        <v>19</v>
      </c>
      <c r="D83" s="101" t="s">
        <v>38</v>
      </c>
      <c r="E83" s="104">
        <v>5000</v>
      </c>
    </row>
    <row r="84" spans="2:8" x14ac:dyDescent="0.2">
      <c r="B84">
        <v>2</v>
      </c>
      <c r="C84" s="101"/>
      <c r="D84" s="101"/>
      <c r="E84" s="104"/>
    </row>
    <row r="85" spans="2:8" x14ac:dyDescent="0.2">
      <c r="B85">
        <v>3</v>
      </c>
      <c r="C85" s="101"/>
      <c r="D85" s="101"/>
      <c r="E85" s="104"/>
    </row>
    <row r="86" spans="2:8" x14ac:dyDescent="0.2">
      <c r="B86">
        <v>9</v>
      </c>
      <c r="C86" s="101"/>
      <c r="D86" s="101"/>
      <c r="E86" s="104"/>
    </row>
    <row r="87" spans="2:8" x14ac:dyDescent="0.2">
      <c r="B87">
        <v>10</v>
      </c>
      <c r="C87" s="101"/>
      <c r="D87" s="101"/>
      <c r="E87" s="104"/>
    </row>
    <row r="88" spans="2:8" x14ac:dyDescent="0.2">
      <c r="B88">
        <v>11</v>
      </c>
      <c r="C88" s="101"/>
      <c r="D88" s="101"/>
      <c r="E88" s="104"/>
    </row>
    <row r="89" spans="2:8" x14ac:dyDescent="0.2">
      <c r="B89">
        <v>12</v>
      </c>
      <c r="C89" s="101"/>
      <c r="D89" s="101"/>
      <c r="E89" s="104"/>
    </row>
    <row r="90" spans="2:8" x14ac:dyDescent="0.2">
      <c r="B90">
        <v>13</v>
      </c>
      <c r="C90" s="101"/>
      <c r="D90" s="101"/>
      <c r="E90" s="104"/>
    </row>
    <row r="91" spans="2:8" x14ac:dyDescent="0.2">
      <c r="B91" s="1"/>
      <c r="C91" s="105"/>
      <c r="D91" s="105"/>
      <c r="E91" s="106">
        <f>SUBTOTAL(109,MF_A_OUTS27[סכום])</f>
        <v>5000</v>
      </c>
    </row>
    <row r="92" spans="2:8" ht="53.25" customHeight="1" x14ac:dyDescent="0.2">
      <c r="B92" s="141" t="s">
        <v>125</v>
      </c>
      <c r="C92" s="141"/>
      <c r="D92" s="141"/>
      <c r="E92" s="141"/>
      <c r="F92" s="141"/>
      <c r="G92" s="141"/>
      <c r="H92" s="141"/>
    </row>
  </sheetData>
  <sheetProtection sheet="1" objects="1" scenarios="1" selectLockedCells="1"/>
  <mergeCells count="14">
    <mergeCell ref="B92:H92"/>
    <mergeCell ref="B3:H3"/>
    <mergeCell ref="D8:H8"/>
    <mergeCell ref="B1:H1"/>
    <mergeCell ref="B2:H2"/>
    <mergeCell ref="D4:H4"/>
    <mergeCell ref="D5:H5"/>
    <mergeCell ref="D6:H6"/>
    <mergeCell ref="D7:H7"/>
    <mergeCell ref="E18:H22"/>
    <mergeCell ref="B39:H39"/>
    <mergeCell ref="B56:H56"/>
    <mergeCell ref="B69:H69"/>
    <mergeCell ref="B80:H80"/>
  </mergeCells>
  <dataValidations count="1">
    <dataValidation allowBlank="1" showInputMessage="1" showErrorMessage="1" promptTitle="שם המציע" prompt="נא להזין את שם המציע" sqref="D4:H4"/>
  </dataValidations>
  <pageMargins left="0.70866141732283472" right="0.70866141732283472" top="0.74803149606299213" bottom="0.74803149606299213" header="0.31496062992125984" footer="0.31496062992125984"/>
  <pageSetup paperSize="9" scale="85" fitToHeight="2" orientation="portrait" r:id="rId1"/>
  <headerFooter>
    <oddHeader>&amp;C&amp;20משרד האנרגיה והמים&amp;R&amp;G</oddHeader>
    <oddFooter>&amp;CPage &amp;P of &amp;N&amp;R&amp;A</oddFooter>
  </headerFooter>
  <rowBreaks count="1" manualBreakCount="1">
    <brk id="56" max="16383" man="1"/>
  </rowBreaks>
  <legacyDrawingHF r:id="rId2"/>
  <tableParts count="5">
    <tablePart r:id="rId3"/>
    <tablePart r:id="rId4"/>
    <tablePart r:id="rId5"/>
    <tablePart r:id="rId6"/>
    <tablePart r:id="rId7"/>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2"/>
  <sheetViews>
    <sheetView rightToLeft="1" view="pageBreakPreview" zoomScale="85" zoomScaleNormal="100" zoomScaleSheetLayoutView="85" workbookViewId="0">
      <selection activeCell="C31" sqref="C31"/>
    </sheetView>
  </sheetViews>
  <sheetFormatPr defaultRowHeight="14.25" x14ac:dyDescent="0.2"/>
  <cols>
    <col min="1" max="1" width="1.625" bestFit="1" customWidth="1"/>
    <col min="2" max="2" width="3.875" bestFit="1" customWidth="1"/>
    <col min="3" max="3" width="14.75" customWidth="1"/>
    <col min="4" max="4" width="19.75" customWidth="1"/>
    <col min="5" max="5" width="13.75" bestFit="1" customWidth="1"/>
    <col min="7" max="7" width="14.75" customWidth="1"/>
    <col min="8" max="8" width="12.125" style="8" bestFit="1" customWidth="1"/>
  </cols>
  <sheetData>
    <row r="1" spans="2:8" ht="18" x14ac:dyDescent="0.25">
      <c r="B1" s="136" t="s">
        <v>21</v>
      </c>
      <c r="C1" s="136"/>
      <c r="D1" s="136"/>
      <c r="E1" s="136"/>
      <c r="F1" s="136"/>
      <c r="G1" s="136"/>
      <c r="H1" s="136"/>
    </row>
    <row r="2" spans="2:8" x14ac:dyDescent="0.2">
      <c r="B2" s="142" t="s">
        <v>41</v>
      </c>
      <c r="C2" s="142"/>
      <c r="D2" s="142"/>
      <c r="E2" s="142"/>
      <c r="F2" s="142"/>
      <c r="G2" s="142"/>
      <c r="H2" s="142"/>
    </row>
    <row r="3" spans="2:8" x14ac:dyDescent="0.2">
      <c r="B3" s="142">
        <v>2012</v>
      </c>
      <c r="C3" s="142"/>
      <c r="D3" s="142"/>
      <c r="E3" s="142"/>
      <c r="F3" s="142"/>
      <c r="G3" s="142"/>
      <c r="H3" s="142"/>
    </row>
    <row r="4" spans="2:8" ht="15" x14ac:dyDescent="0.2">
      <c r="B4" s="57"/>
      <c r="C4" s="58" t="str">
        <f>'סיכום מפרט'!B3</f>
        <v>שם החברה</v>
      </c>
      <c r="D4" s="139" t="str">
        <f>'סיכום מפרט'!$C$3</f>
        <v>מכון בישול "עוף טרי"</v>
      </c>
      <c r="E4" s="139"/>
      <c r="F4" s="139"/>
      <c r="G4" s="139"/>
      <c r="H4" s="139"/>
    </row>
    <row r="5" spans="2:8" ht="15" x14ac:dyDescent="0.2">
      <c r="B5" s="57"/>
      <c r="C5" s="58" t="s">
        <v>64</v>
      </c>
      <c r="D5" s="140" t="str">
        <f>'סיכום מפרט'!$C$4</f>
        <v>מחליף חום עוף-קרקע</v>
      </c>
      <c r="E5" s="140"/>
      <c r="F5" s="140"/>
      <c r="G5" s="140"/>
      <c r="H5" s="140"/>
    </row>
    <row r="6" spans="2:8" ht="15" x14ac:dyDescent="0.2">
      <c r="B6" s="57"/>
      <c r="C6" s="58" t="s">
        <v>90</v>
      </c>
      <c r="D6" s="140" t="str">
        <f>'סיכום מפרט'!$C$5</f>
        <v>דן בן בשר</v>
      </c>
      <c r="E6" s="140"/>
      <c r="F6" s="140"/>
      <c r="G6" s="140"/>
      <c r="H6" s="140"/>
    </row>
    <row r="7" spans="2:8" ht="15" x14ac:dyDescent="0.2">
      <c r="B7" s="57"/>
      <c r="C7" s="58" t="s">
        <v>65</v>
      </c>
      <c r="D7" s="140" t="str">
        <f>'סיכום מפרט'!$C$6</f>
        <v>11-11-013</v>
      </c>
      <c r="E7" s="140"/>
      <c r="F7" s="140"/>
      <c r="G7" s="140"/>
      <c r="H7" s="140"/>
    </row>
    <row r="8" spans="2:8" ht="15" x14ac:dyDescent="0.2">
      <c r="B8" s="57"/>
      <c r="C8" s="58" t="s">
        <v>66</v>
      </c>
      <c r="D8" s="140" t="str">
        <f>'סיכום מפרט'!$C$7</f>
        <v>3-00789</v>
      </c>
      <c r="E8" s="140"/>
      <c r="F8" s="140"/>
      <c r="G8" s="140"/>
      <c r="H8" s="140"/>
    </row>
    <row r="11" spans="2:8" x14ac:dyDescent="0.2">
      <c r="C11" t="s">
        <v>33</v>
      </c>
      <c r="D11" s="6">
        <v>0.15</v>
      </c>
    </row>
    <row r="12" spans="2:8" x14ac:dyDescent="0.2">
      <c r="D12" s="6"/>
    </row>
    <row r="13" spans="2:8" ht="15" x14ac:dyDescent="0.25">
      <c r="B13" s="31" t="s">
        <v>3</v>
      </c>
      <c r="C13" s="31" t="s">
        <v>34</v>
      </c>
      <c r="D13" s="31" t="s">
        <v>5</v>
      </c>
    </row>
    <row r="14" spans="2:8" x14ac:dyDescent="0.2">
      <c r="B14" s="32">
        <v>1</v>
      </c>
      <c r="C14" s="32" t="str">
        <f>C23</f>
        <v>כח אדם</v>
      </c>
      <c r="D14" s="33">
        <f>H38</f>
        <v>200000</v>
      </c>
    </row>
    <row r="15" spans="2:8" x14ac:dyDescent="0.2">
      <c r="B15" s="34">
        <v>2</v>
      </c>
      <c r="C15" s="34" t="str">
        <f>C40</f>
        <v>חומרים</v>
      </c>
      <c r="D15" s="30">
        <f>E55</f>
        <v>50000</v>
      </c>
    </row>
    <row r="16" spans="2:8" s="7" customFormat="1" x14ac:dyDescent="0.2">
      <c r="B16" s="32">
        <v>3</v>
      </c>
      <c r="C16" s="32" t="str">
        <f>C58</f>
        <v>ציוד</v>
      </c>
      <c r="D16" s="33">
        <f>E68</f>
        <v>20000</v>
      </c>
      <c r="E16"/>
      <c r="F16"/>
      <c r="G16"/>
      <c r="H16" s="8"/>
    </row>
    <row r="17" spans="1:8" x14ac:dyDescent="0.2">
      <c r="B17" s="34">
        <v>4</v>
      </c>
      <c r="C17" s="34" t="str">
        <f>C70</f>
        <v>שונות</v>
      </c>
      <c r="D17" s="30">
        <f>E79</f>
        <v>10000</v>
      </c>
    </row>
    <row r="18" spans="1:8" ht="14.25" customHeight="1" x14ac:dyDescent="0.2">
      <c r="A18" t="s">
        <v>76</v>
      </c>
      <c r="B18" s="32">
        <v>5</v>
      </c>
      <c r="C18" s="32" t="s">
        <v>33</v>
      </c>
      <c r="D18" s="33">
        <f>SUM(D14:D17)*$D$11</f>
        <v>42000</v>
      </c>
      <c r="E18" s="141" t="s">
        <v>126</v>
      </c>
      <c r="F18" s="141"/>
      <c r="G18" s="141"/>
      <c r="H18" s="141"/>
    </row>
    <row r="19" spans="1:8" x14ac:dyDescent="0.2">
      <c r="B19" s="34">
        <v>6</v>
      </c>
      <c r="C19" s="34" t="str">
        <f>C81</f>
        <v>קבלני משנה</v>
      </c>
      <c r="D19" s="30">
        <f>E91</f>
        <v>5000</v>
      </c>
      <c r="E19" s="141"/>
      <c r="F19" s="141"/>
      <c r="G19" s="141"/>
      <c r="H19" s="141"/>
    </row>
    <row r="20" spans="1:8" ht="15" x14ac:dyDescent="0.25">
      <c r="B20" s="31"/>
      <c r="C20" s="31"/>
      <c r="D20" s="35">
        <f>SUBTOTAL(109,D14:D19)</f>
        <v>327000</v>
      </c>
      <c r="E20" s="141"/>
      <c r="F20" s="141"/>
      <c r="G20" s="141"/>
      <c r="H20" s="141"/>
    </row>
    <row r="21" spans="1:8" x14ac:dyDescent="0.2">
      <c r="E21" s="141"/>
      <c r="F21" s="141"/>
      <c r="G21" s="141"/>
      <c r="H21" s="141"/>
    </row>
    <row r="22" spans="1:8" ht="19.5" customHeight="1" x14ac:dyDescent="0.2">
      <c r="C22" t="s">
        <v>77</v>
      </c>
      <c r="E22" s="141"/>
      <c r="F22" s="141"/>
      <c r="G22" s="141"/>
      <c r="H22" s="141"/>
    </row>
    <row r="23" spans="1:8" ht="15" x14ac:dyDescent="0.25">
      <c r="C23" s="130" t="s">
        <v>13</v>
      </c>
    </row>
    <row r="24" spans="1:8" x14ac:dyDescent="0.2">
      <c r="B24" s="7" t="s">
        <v>3</v>
      </c>
      <c r="C24" s="7" t="s">
        <v>14</v>
      </c>
      <c r="D24" s="7" t="s">
        <v>15</v>
      </c>
      <c r="E24" s="7" t="s">
        <v>22</v>
      </c>
      <c r="F24" s="7" t="s">
        <v>29</v>
      </c>
      <c r="G24" s="7" t="s">
        <v>28</v>
      </c>
      <c r="H24" s="9" t="s">
        <v>23</v>
      </c>
    </row>
    <row r="25" spans="1:8" x14ac:dyDescent="0.2">
      <c r="B25">
        <v>1</v>
      </c>
      <c r="C25" s="101" t="s">
        <v>24</v>
      </c>
      <c r="D25" s="101" t="s">
        <v>25</v>
      </c>
      <c r="E25" s="102">
        <v>1</v>
      </c>
      <c r="F25" s="103">
        <v>12</v>
      </c>
      <c r="G25" s="101">
        <v>10000</v>
      </c>
      <c r="H25" s="104">
        <f t="shared" ref="H25:H37" si="0">E25*F25*G25</f>
        <v>120000</v>
      </c>
    </row>
    <row r="26" spans="1:8" x14ac:dyDescent="0.2">
      <c r="B26">
        <v>2</v>
      </c>
      <c r="C26" s="101" t="s">
        <v>26</v>
      </c>
      <c r="D26" s="101" t="s">
        <v>27</v>
      </c>
      <c r="E26" s="102">
        <v>1</v>
      </c>
      <c r="F26" s="103">
        <v>8</v>
      </c>
      <c r="G26" s="101">
        <v>10000</v>
      </c>
      <c r="H26" s="104">
        <f t="shared" si="0"/>
        <v>80000</v>
      </c>
    </row>
    <row r="27" spans="1:8" x14ac:dyDescent="0.2">
      <c r="B27">
        <v>3</v>
      </c>
      <c r="C27" s="101"/>
      <c r="D27" s="101"/>
      <c r="E27" s="101"/>
      <c r="F27" s="101"/>
      <c r="G27" s="101"/>
      <c r="H27" s="104">
        <f t="shared" si="0"/>
        <v>0</v>
      </c>
    </row>
    <row r="28" spans="1:8" x14ac:dyDescent="0.2">
      <c r="B28">
        <v>4</v>
      </c>
      <c r="C28" s="101"/>
      <c r="D28" s="101"/>
      <c r="E28" s="101"/>
      <c r="F28" s="101"/>
      <c r="G28" s="101"/>
      <c r="H28" s="104">
        <f t="shared" si="0"/>
        <v>0</v>
      </c>
    </row>
    <row r="29" spans="1:8" x14ac:dyDescent="0.2">
      <c r="B29">
        <v>5</v>
      </c>
      <c r="C29" s="101"/>
      <c r="D29" s="101"/>
      <c r="E29" s="101"/>
      <c r="F29" s="101"/>
      <c r="G29" s="101"/>
      <c r="H29" s="104">
        <f t="shared" si="0"/>
        <v>0</v>
      </c>
    </row>
    <row r="30" spans="1:8" x14ac:dyDescent="0.2">
      <c r="B30">
        <v>6</v>
      </c>
      <c r="C30" s="101"/>
      <c r="D30" s="101"/>
      <c r="E30" s="101"/>
      <c r="F30" s="101"/>
      <c r="G30" s="101"/>
      <c r="H30" s="104">
        <f t="shared" si="0"/>
        <v>0</v>
      </c>
    </row>
    <row r="31" spans="1:8" x14ac:dyDescent="0.2">
      <c r="B31">
        <v>7</v>
      </c>
      <c r="C31" s="101"/>
      <c r="D31" s="101"/>
      <c r="E31" s="101"/>
      <c r="F31" s="101"/>
      <c r="G31" s="101"/>
      <c r="H31" s="104">
        <f t="shared" si="0"/>
        <v>0</v>
      </c>
    </row>
    <row r="32" spans="1:8" x14ac:dyDescent="0.2">
      <c r="B32">
        <v>8</v>
      </c>
      <c r="C32" s="101"/>
      <c r="D32" s="101"/>
      <c r="E32" s="101"/>
      <c r="F32" s="101"/>
      <c r="G32" s="101"/>
      <c r="H32" s="104">
        <f t="shared" si="0"/>
        <v>0</v>
      </c>
    </row>
    <row r="33" spans="2:8" x14ac:dyDescent="0.2">
      <c r="B33">
        <v>9</v>
      </c>
      <c r="C33" s="101"/>
      <c r="D33" s="101"/>
      <c r="E33" s="101"/>
      <c r="F33" s="101"/>
      <c r="G33" s="101"/>
      <c r="H33" s="104">
        <f t="shared" si="0"/>
        <v>0</v>
      </c>
    </row>
    <row r="34" spans="2:8" x14ac:dyDescent="0.2">
      <c r="B34">
        <v>10</v>
      </c>
      <c r="C34" s="101"/>
      <c r="D34" s="101"/>
      <c r="E34" s="101"/>
      <c r="F34" s="101"/>
      <c r="G34" s="101"/>
      <c r="H34" s="104">
        <f t="shared" si="0"/>
        <v>0</v>
      </c>
    </row>
    <row r="35" spans="2:8" x14ac:dyDescent="0.2">
      <c r="B35">
        <v>11</v>
      </c>
      <c r="C35" s="101"/>
      <c r="D35" s="101"/>
      <c r="E35" s="101"/>
      <c r="F35" s="101"/>
      <c r="G35" s="101"/>
      <c r="H35" s="104">
        <f t="shared" si="0"/>
        <v>0</v>
      </c>
    </row>
    <row r="36" spans="2:8" x14ac:dyDescent="0.2">
      <c r="B36">
        <v>12</v>
      </c>
      <c r="C36" s="101"/>
      <c r="D36" s="101"/>
      <c r="E36" s="101"/>
      <c r="F36" s="101"/>
      <c r="G36" s="101"/>
      <c r="H36" s="104">
        <f t="shared" si="0"/>
        <v>0</v>
      </c>
    </row>
    <row r="37" spans="2:8" x14ac:dyDescent="0.2">
      <c r="B37">
        <v>13</v>
      </c>
      <c r="C37" s="101"/>
      <c r="D37" s="101"/>
      <c r="E37" s="101"/>
      <c r="F37" s="101"/>
      <c r="G37" s="101"/>
      <c r="H37" s="104">
        <f t="shared" si="0"/>
        <v>0</v>
      </c>
    </row>
    <row r="38" spans="2:8" x14ac:dyDescent="0.2">
      <c r="B38" s="1"/>
      <c r="C38" s="1"/>
      <c r="D38" s="1"/>
      <c r="E38" s="1"/>
      <c r="F38" s="1"/>
      <c r="G38" s="1"/>
      <c r="H38" s="10">
        <f>SUBTOTAL(109,H25:H37)</f>
        <v>200000</v>
      </c>
    </row>
    <row r="39" spans="2:8" ht="75.75" customHeight="1" x14ac:dyDescent="0.2">
      <c r="B39" s="141" t="s">
        <v>121</v>
      </c>
      <c r="C39" s="141"/>
      <c r="D39" s="141"/>
      <c r="E39" s="141"/>
      <c r="F39" s="141"/>
      <c r="G39" s="141"/>
      <c r="H39" s="141"/>
    </row>
    <row r="40" spans="2:8" ht="15" x14ac:dyDescent="0.25">
      <c r="C40" s="130" t="s">
        <v>2</v>
      </c>
      <c r="E40" s="8"/>
    </row>
    <row r="41" spans="2:8" x14ac:dyDescent="0.2">
      <c r="B41" t="s">
        <v>3</v>
      </c>
      <c r="C41" t="s">
        <v>30</v>
      </c>
      <c r="D41" t="s">
        <v>119</v>
      </c>
      <c r="E41" s="8" t="s">
        <v>5</v>
      </c>
    </row>
    <row r="42" spans="2:8" x14ac:dyDescent="0.2">
      <c r="B42">
        <v>1</v>
      </c>
      <c r="C42" s="101" t="s">
        <v>35</v>
      </c>
      <c r="D42" s="101"/>
      <c r="E42" s="104">
        <v>50000</v>
      </c>
    </row>
    <row r="43" spans="2:8" x14ac:dyDescent="0.2">
      <c r="B43">
        <v>2</v>
      </c>
      <c r="C43" s="101"/>
      <c r="D43" s="101"/>
      <c r="E43" s="104"/>
    </row>
    <row r="44" spans="2:8" x14ac:dyDescent="0.2">
      <c r="B44">
        <v>3</v>
      </c>
      <c r="C44" s="101"/>
      <c r="D44" s="101"/>
      <c r="E44" s="104"/>
    </row>
    <row r="45" spans="2:8" x14ac:dyDescent="0.2">
      <c r="B45">
        <v>4</v>
      </c>
      <c r="C45" s="101"/>
      <c r="D45" s="101"/>
      <c r="E45" s="104"/>
    </row>
    <row r="46" spans="2:8" x14ac:dyDescent="0.2">
      <c r="B46">
        <v>5</v>
      </c>
      <c r="C46" s="101"/>
      <c r="D46" s="101"/>
      <c r="E46" s="104"/>
    </row>
    <row r="47" spans="2:8" x14ac:dyDescent="0.2">
      <c r="B47">
        <v>6</v>
      </c>
      <c r="C47" s="101"/>
      <c r="D47" s="101"/>
      <c r="E47" s="104"/>
    </row>
    <row r="48" spans="2:8" x14ac:dyDescent="0.2">
      <c r="B48">
        <v>7</v>
      </c>
      <c r="C48" s="101"/>
      <c r="D48" s="101"/>
      <c r="E48" s="104"/>
    </row>
    <row r="49" spans="2:8" x14ac:dyDescent="0.2">
      <c r="B49">
        <v>8</v>
      </c>
      <c r="C49" s="101"/>
      <c r="D49" s="101"/>
      <c r="E49" s="104"/>
    </row>
    <row r="50" spans="2:8" x14ac:dyDescent="0.2">
      <c r="B50">
        <v>9</v>
      </c>
      <c r="C50" s="101"/>
      <c r="D50" s="101"/>
      <c r="E50" s="104"/>
    </row>
    <row r="51" spans="2:8" x14ac:dyDescent="0.2">
      <c r="B51">
        <v>10</v>
      </c>
      <c r="C51" s="101"/>
      <c r="D51" s="101"/>
      <c r="E51" s="104"/>
    </row>
    <row r="52" spans="2:8" x14ac:dyDescent="0.2">
      <c r="B52">
        <v>11</v>
      </c>
      <c r="C52" s="101"/>
      <c r="D52" s="101"/>
      <c r="E52" s="104"/>
    </row>
    <row r="53" spans="2:8" x14ac:dyDescent="0.2">
      <c r="B53">
        <v>12</v>
      </c>
      <c r="C53" s="101"/>
      <c r="D53" s="101"/>
      <c r="E53" s="104"/>
    </row>
    <row r="54" spans="2:8" x14ac:dyDescent="0.2">
      <c r="B54">
        <v>13</v>
      </c>
      <c r="C54" s="101"/>
      <c r="D54" s="101"/>
      <c r="E54" s="104"/>
    </row>
    <row r="55" spans="2:8" x14ac:dyDescent="0.2">
      <c r="B55" s="1"/>
      <c r="C55" s="1"/>
      <c r="D55" s="1"/>
      <c r="E55" s="10">
        <f>SUBTOTAL(109,MF_A_MAT2429[סכום])</f>
        <v>50000</v>
      </c>
    </row>
    <row r="56" spans="2:8" ht="35.25" customHeight="1" x14ac:dyDescent="0.2">
      <c r="B56" s="141" t="s">
        <v>122</v>
      </c>
      <c r="C56" s="141"/>
      <c r="D56" s="141"/>
      <c r="E56" s="141"/>
      <c r="F56" s="141"/>
      <c r="G56" s="141"/>
      <c r="H56" s="141"/>
    </row>
    <row r="57" spans="2:8" x14ac:dyDescent="0.2">
      <c r="B57" s="131"/>
      <c r="C57" s="131"/>
      <c r="D57" s="131"/>
      <c r="E57" s="131"/>
      <c r="F57" s="131"/>
      <c r="G57" s="131"/>
      <c r="H57" s="131"/>
    </row>
    <row r="58" spans="2:8" ht="15" x14ac:dyDescent="0.25">
      <c r="C58" s="130" t="s">
        <v>8</v>
      </c>
      <c r="E58" s="8"/>
    </row>
    <row r="59" spans="2:8" x14ac:dyDescent="0.2">
      <c r="B59" t="s">
        <v>3</v>
      </c>
      <c r="C59" t="s">
        <v>30</v>
      </c>
      <c r="D59" t="s">
        <v>119</v>
      </c>
      <c r="E59" s="8" t="s">
        <v>5</v>
      </c>
    </row>
    <row r="60" spans="2:8" x14ac:dyDescent="0.2">
      <c r="B60">
        <v>1</v>
      </c>
      <c r="C60" s="101" t="s">
        <v>36</v>
      </c>
      <c r="D60" s="101"/>
      <c r="E60" s="104">
        <v>20000</v>
      </c>
    </row>
    <row r="61" spans="2:8" x14ac:dyDescent="0.2">
      <c r="B61">
        <v>2</v>
      </c>
      <c r="C61" s="101"/>
      <c r="D61" s="101"/>
      <c r="E61" s="104"/>
    </row>
    <row r="62" spans="2:8" x14ac:dyDescent="0.2">
      <c r="B62">
        <v>3</v>
      </c>
      <c r="C62" s="101"/>
      <c r="D62" s="101"/>
      <c r="E62" s="104"/>
    </row>
    <row r="63" spans="2:8" x14ac:dyDescent="0.2">
      <c r="B63">
        <v>9</v>
      </c>
      <c r="C63" s="101"/>
      <c r="D63" s="101"/>
      <c r="E63" s="104"/>
    </row>
    <row r="64" spans="2:8" x14ac:dyDescent="0.2">
      <c r="B64">
        <v>10</v>
      </c>
      <c r="C64" s="101"/>
      <c r="D64" s="101"/>
      <c r="E64" s="104"/>
    </row>
    <row r="65" spans="2:8" x14ac:dyDescent="0.2">
      <c r="B65">
        <v>11</v>
      </c>
      <c r="C65" s="101"/>
      <c r="D65" s="101"/>
      <c r="E65" s="104"/>
    </row>
    <row r="66" spans="2:8" x14ac:dyDescent="0.2">
      <c r="B66">
        <v>12</v>
      </c>
      <c r="C66" s="101"/>
      <c r="D66" s="101"/>
      <c r="E66" s="104"/>
    </row>
    <row r="67" spans="2:8" x14ac:dyDescent="0.2">
      <c r="B67">
        <v>13</v>
      </c>
      <c r="C67" s="101"/>
      <c r="D67" s="101"/>
      <c r="E67" s="104"/>
    </row>
    <row r="68" spans="2:8" x14ac:dyDescent="0.2">
      <c r="B68" s="1"/>
      <c r="C68" s="1"/>
      <c r="D68" s="1"/>
      <c r="E68" s="11">
        <f>SUBTOTAL(109,MF_A_EQ2530[סכום])</f>
        <v>20000</v>
      </c>
    </row>
    <row r="69" spans="2:8" ht="80.25" customHeight="1" x14ac:dyDescent="0.2">
      <c r="B69" s="141" t="s">
        <v>123</v>
      </c>
      <c r="C69" s="141"/>
      <c r="D69" s="141"/>
      <c r="E69" s="141"/>
      <c r="F69" s="141"/>
      <c r="G69" s="141"/>
      <c r="H69" s="141"/>
    </row>
    <row r="70" spans="2:8" ht="15" x14ac:dyDescent="0.25">
      <c r="C70" s="130" t="s">
        <v>9</v>
      </c>
      <c r="E70" s="8"/>
    </row>
    <row r="71" spans="2:8" x14ac:dyDescent="0.2">
      <c r="B71" t="s">
        <v>3</v>
      </c>
      <c r="C71" t="s">
        <v>30</v>
      </c>
      <c r="D71" t="s">
        <v>119</v>
      </c>
      <c r="E71" s="8" t="s">
        <v>5</v>
      </c>
    </row>
    <row r="72" spans="2:8" x14ac:dyDescent="0.2">
      <c r="B72">
        <v>1</v>
      </c>
      <c r="C72" s="101" t="s">
        <v>37</v>
      </c>
      <c r="D72" s="101"/>
      <c r="E72" s="104">
        <v>10000</v>
      </c>
    </row>
    <row r="73" spans="2:8" x14ac:dyDescent="0.2">
      <c r="B73">
        <v>2</v>
      </c>
      <c r="C73" s="101"/>
      <c r="D73" s="101"/>
      <c r="E73" s="104"/>
    </row>
    <row r="74" spans="2:8" x14ac:dyDescent="0.2">
      <c r="B74">
        <v>9</v>
      </c>
      <c r="C74" s="101"/>
      <c r="D74" s="101"/>
      <c r="E74" s="104"/>
    </row>
    <row r="75" spans="2:8" x14ac:dyDescent="0.2">
      <c r="B75">
        <v>10</v>
      </c>
      <c r="C75" s="101"/>
      <c r="D75" s="101"/>
      <c r="E75" s="104"/>
    </row>
    <row r="76" spans="2:8" x14ac:dyDescent="0.2">
      <c r="B76">
        <v>11</v>
      </c>
      <c r="C76" s="101"/>
      <c r="D76" s="101"/>
      <c r="E76" s="104"/>
    </row>
    <row r="77" spans="2:8" x14ac:dyDescent="0.2">
      <c r="B77">
        <v>12</v>
      </c>
      <c r="C77" s="101"/>
      <c r="D77" s="101"/>
      <c r="E77" s="104"/>
    </row>
    <row r="78" spans="2:8" x14ac:dyDescent="0.2">
      <c r="B78">
        <v>13</v>
      </c>
      <c r="C78" s="101"/>
      <c r="D78" s="101"/>
      <c r="E78" s="104"/>
    </row>
    <row r="79" spans="2:8" x14ac:dyDescent="0.2">
      <c r="B79" s="1"/>
      <c r="C79" s="1"/>
      <c r="D79" s="1"/>
      <c r="E79" s="10">
        <f>SUBTOTAL(109,MF_A_VAR2631[סכום])</f>
        <v>10000</v>
      </c>
    </row>
    <row r="80" spans="2:8" ht="51.75" customHeight="1" x14ac:dyDescent="0.2">
      <c r="B80" s="141" t="s">
        <v>124</v>
      </c>
      <c r="C80" s="141"/>
      <c r="D80" s="141"/>
      <c r="E80" s="141"/>
      <c r="F80" s="141"/>
      <c r="G80" s="141"/>
      <c r="H80" s="141"/>
    </row>
    <row r="81" spans="2:8" ht="15" x14ac:dyDescent="0.25">
      <c r="C81" s="130" t="s">
        <v>31</v>
      </c>
      <c r="E81" s="8"/>
    </row>
    <row r="82" spans="2:8" x14ac:dyDescent="0.2">
      <c r="B82" t="s">
        <v>3</v>
      </c>
      <c r="C82" t="s">
        <v>32</v>
      </c>
      <c r="D82" t="s">
        <v>119</v>
      </c>
      <c r="E82" s="8" t="s">
        <v>5</v>
      </c>
    </row>
    <row r="83" spans="2:8" x14ac:dyDescent="0.2">
      <c r="B83">
        <v>1</v>
      </c>
      <c r="C83" s="101" t="s">
        <v>19</v>
      </c>
      <c r="D83" s="101" t="s">
        <v>38</v>
      </c>
      <c r="E83" s="104">
        <v>5000</v>
      </c>
    </row>
    <row r="84" spans="2:8" x14ac:dyDescent="0.2">
      <c r="B84">
        <v>2</v>
      </c>
      <c r="C84" s="101"/>
      <c r="D84" s="101"/>
      <c r="E84" s="104"/>
    </row>
    <row r="85" spans="2:8" x14ac:dyDescent="0.2">
      <c r="B85">
        <v>3</v>
      </c>
      <c r="C85" s="101"/>
      <c r="D85" s="101"/>
      <c r="E85" s="104"/>
    </row>
    <row r="86" spans="2:8" x14ac:dyDescent="0.2">
      <c r="B86">
        <v>9</v>
      </c>
      <c r="C86" s="101"/>
      <c r="D86" s="101"/>
      <c r="E86" s="104"/>
    </row>
    <row r="87" spans="2:8" x14ac:dyDescent="0.2">
      <c r="B87">
        <v>10</v>
      </c>
      <c r="C87" s="101"/>
      <c r="D87" s="101"/>
      <c r="E87" s="104"/>
    </row>
    <row r="88" spans="2:8" x14ac:dyDescent="0.2">
      <c r="B88">
        <v>11</v>
      </c>
      <c r="C88" s="101"/>
      <c r="D88" s="101"/>
      <c r="E88" s="104"/>
    </row>
    <row r="89" spans="2:8" x14ac:dyDescent="0.2">
      <c r="B89">
        <v>12</v>
      </c>
      <c r="C89" s="101"/>
      <c r="D89" s="101"/>
      <c r="E89" s="104"/>
    </row>
    <row r="90" spans="2:8" x14ac:dyDescent="0.2">
      <c r="B90">
        <v>13</v>
      </c>
      <c r="C90" s="101"/>
      <c r="D90" s="101"/>
      <c r="E90" s="104"/>
    </row>
    <row r="91" spans="2:8" x14ac:dyDescent="0.2">
      <c r="B91" s="1"/>
      <c r="C91" s="1"/>
      <c r="D91" s="1"/>
      <c r="E91" s="10">
        <f>SUBTOTAL(109,MF_A_OUTS2732[סכום])</f>
        <v>5000</v>
      </c>
    </row>
    <row r="92" spans="2:8" ht="53.25" customHeight="1" x14ac:dyDescent="0.2">
      <c r="B92" s="141" t="s">
        <v>125</v>
      </c>
      <c r="C92" s="141"/>
      <c r="D92" s="141"/>
      <c r="E92" s="141"/>
      <c r="F92" s="141"/>
      <c r="G92" s="141"/>
      <c r="H92" s="141"/>
    </row>
  </sheetData>
  <sheetProtection sheet="1" objects="1" scenarios="1" selectLockedCells="1"/>
  <mergeCells count="14">
    <mergeCell ref="B92:H92"/>
    <mergeCell ref="B3:H3"/>
    <mergeCell ref="D8:H8"/>
    <mergeCell ref="B1:H1"/>
    <mergeCell ref="B2:H2"/>
    <mergeCell ref="D4:H4"/>
    <mergeCell ref="D5:H5"/>
    <mergeCell ref="D6:H6"/>
    <mergeCell ref="D7:H7"/>
    <mergeCell ref="E18:H22"/>
    <mergeCell ref="B39:H39"/>
    <mergeCell ref="B56:H56"/>
    <mergeCell ref="B69:H69"/>
    <mergeCell ref="B80:H80"/>
  </mergeCells>
  <dataValidations count="1">
    <dataValidation allowBlank="1" showInputMessage="1" showErrorMessage="1" promptTitle="שם המציע" prompt="נא להזין את שם המציע" sqref="D4:H4"/>
  </dataValidations>
  <pageMargins left="0.70866141732283472" right="0.70866141732283472" top="0.74803149606299213" bottom="0.74803149606299213" header="0.31496062992125984" footer="0.31496062992125984"/>
  <pageSetup paperSize="9" scale="85" fitToHeight="2" orientation="portrait" r:id="rId1"/>
  <headerFooter>
    <oddHeader>&amp;C&amp;20משרד האנרגיה והמים&amp;R&amp;G</oddHeader>
    <oddFooter>&amp;CPage &amp;P of &amp;N&amp;R&amp;A</oddFooter>
  </headerFooter>
  <rowBreaks count="1" manualBreakCount="1">
    <brk id="56" max="16383" man="1"/>
  </rowBreaks>
  <legacyDrawingHF r:id="rId2"/>
  <tableParts count="5">
    <tablePart r:id="rId3"/>
    <tablePart r:id="rId4"/>
    <tablePart r:id="rId5"/>
    <tablePart r:id="rId6"/>
    <tablePart r:id="rId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2"/>
  <sheetViews>
    <sheetView rightToLeft="1" view="pageBreakPreview" zoomScaleNormal="100" zoomScaleSheetLayoutView="100" zoomScalePageLayoutView="55" workbookViewId="0">
      <selection activeCell="C4" sqref="C4"/>
    </sheetView>
  </sheetViews>
  <sheetFormatPr defaultRowHeight="14.25" x14ac:dyDescent="0.2"/>
  <cols>
    <col min="1" max="1" width="3.75" customWidth="1"/>
    <col min="2" max="2" width="30.5" customWidth="1"/>
    <col min="3" max="3" width="17.875" customWidth="1"/>
    <col min="4" max="4" width="11.5" customWidth="1"/>
  </cols>
  <sheetData>
    <row r="1" spans="1:7" ht="15" x14ac:dyDescent="0.25">
      <c r="A1" s="144" t="s">
        <v>20</v>
      </c>
      <c r="B1" s="144"/>
      <c r="C1" s="144"/>
      <c r="D1" s="144"/>
      <c r="E1" s="144"/>
    </row>
    <row r="3" spans="1:7" x14ac:dyDescent="0.2">
      <c r="B3" t="s">
        <v>0</v>
      </c>
      <c r="C3" s="3"/>
    </row>
    <row r="4" spans="1:7" x14ac:dyDescent="0.2">
      <c r="B4" t="s">
        <v>1</v>
      </c>
      <c r="C4" s="4"/>
    </row>
    <row r="5" spans="1:7" x14ac:dyDescent="0.2">
      <c r="B5" t="s">
        <v>109</v>
      </c>
      <c r="C5" s="3"/>
    </row>
    <row r="6" spans="1:7" x14ac:dyDescent="0.2">
      <c r="B6" t="s">
        <v>10</v>
      </c>
      <c r="C6" s="3"/>
      <c r="D6" s="3"/>
    </row>
    <row r="7" spans="1:7" x14ac:dyDescent="0.2">
      <c r="C7" s="3"/>
      <c r="D7" s="1"/>
    </row>
    <row r="8" spans="1:7" ht="20.45" customHeight="1" x14ac:dyDescent="0.2">
      <c r="B8" s="122" t="s">
        <v>34</v>
      </c>
      <c r="C8" s="122" t="s">
        <v>55</v>
      </c>
    </row>
    <row r="9" spans="1:7" x14ac:dyDescent="0.2">
      <c r="B9" s="22" t="s">
        <v>13</v>
      </c>
      <c r="C9" s="108">
        <f>MF_A_HR39[[#Totals],[סה"כ לתקופה]]</f>
        <v>160000</v>
      </c>
    </row>
    <row r="10" spans="1:7" x14ac:dyDescent="0.2">
      <c r="B10" s="22" t="s">
        <v>2</v>
      </c>
      <c r="C10" s="108">
        <f>Table1[[#Totals],[סכום]]</f>
        <v>7000</v>
      </c>
    </row>
    <row r="11" spans="1:7" x14ac:dyDescent="0.2">
      <c r="B11" s="22" t="s">
        <v>8</v>
      </c>
      <c r="C11" s="108">
        <f>Table13[[#Totals],[סכום]]</f>
        <v>9450</v>
      </c>
    </row>
    <row r="12" spans="1:7" x14ac:dyDescent="0.2">
      <c r="B12" s="22" t="s">
        <v>53</v>
      </c>
      <c r="C12" s="108">
        <f>Table134[[#Totals],[סכום]]</f>
        <v>0</v>
      </c>
    </row>
    <row r="13" spans="1:7" x14ac:dyDescent="0.2">
      <c r="B13" s="22" t="s">
        <v>33</v>
      </c>
      <c r="C13" s="108">
        <f>SUM(C9:C12)*15%</f>
        <v>26467.5</v>
      </c>
      <c r="F13" s="8"/>
    </row>
    <row r="14" spans="1:7" ht="15" thickBot="1" x14ac:dyDescent="0.25">
      <c r="B14" s="120" t="s">
        <v>31</v>
      </c>
      <c r="C14" s="121">
        <f>Table1345[[#Totals],[סכום]]</f>
        <v>0</v>
      </c>
      <c r="F14" s="8"/>
    </row>
    <row r="15" spans="1:7" ht="16.5" thickTop="1" x14ac:dyDescent="0.2">
      <c r="B15" s="118" t="s">
        <v>120</v>
      </c>
      <c r="C15" s="119">
        <f>SUM(C9:C14)</f>
        <v>202917.5</v>
      </c>
      <c r="F15" s="8"/>
    </row>
    <row r="16" spans="1:7" s="113" customFormat="1" x14ac:dyDescent="0.2">
      <c r="B16" s="114"/>
      <c r="C16" s="115"/>
      <c r="D16" s="116"/>
      <c r="G16" s="117"/>
    </row>
    <row r="17" spans="1:7" ht="28.5" x14ac:dyDescent="0.2">
      <c r="A17" s="7" t="s">
        <v>3</v>
      </c>
      <c r="B17" s="7" t="s">
        <v>14</v>
      </c>
      <c r="C17" s="7" t="s">
        <v>15</v>
      </c>
      <c r="D17" s="7" t="s">
        <v>22</v>
      </c>
      <c r="E17" s="7" t="s">
        <v>29</v>
      </c>
      <c r="F17" s="7" t="s">
        <v>28</v>
      </c>
      <c r="G17" s="9" t="s">
        <v>54</v>
      </c>
    </row>
    <row r="18" spans="1:7" x14ac:dyDescent="0.2">
      <c r="A18">
        <v>1</v>
      </c>
      <c r="B18" t="s">
        <v>24</v>
      </c>
      <c r="C18" s="53" t="s">
        <v>25</v>
      </c>
      <c r="D18" s="6">
        <v>1</v>
      </c>
      <c r="E18" s="5">
        <v>12</v>
      </c>
      <c r="F18">
        <v>10000</v>
      </c>
      <c r="G18" s="8">
        <f>D18*E18*F18</f>
        <v>120000</v>
      </c>
    </row>
    <row r="19" spans="1:7" x14ac:dyDescent="0.2">
      <c r="A19">
        <v>2</v>
      </c>
      <c r="B19" t="s">
        <v>26</v>
      </c>
      <c r="C19" s="53" t="s">
        <v>27</v>
      </c>
      <c r="D19" s="6">
        <v>0.5</v>
      </c>
      <c r="E19" s="5">
        <v>8</v>
      </c>
      <c r="F19">
        <v>10000</v>
      </c>
      <c r="G19" s="8">
        <f t="shared" ref="G19:G25" si="0">D19*E19*F19</f>
        <v>40000</v>
      </c>
    </row>
    <row r="20" spans="1:7" x14ac:dyDescent="0.2">
      <c r="A20">
        <v>3</v>
      </c>
      <c r="C20" s="53"/>
      <c r="G20" s="8">
        <f t="shared" si="0"/>
        <v>0</v>
      </c>
    </row>
    <row r="21" spans="1:7" x14ac:dyDescent="0.2">
      <c r="A21">
        <v>4</v>
      </c>
      <c r="C21" s="53"/>
      <c r="G21" s="8">
        <f t="shared" si="0"/>
        <v>0</v>
      </c>
    </row>
    <row r="22" spans="1:7" x14ac:dyDescent="0.2">
      <c r="A22">
        <v>5</v>
      </c>
      <c r="C22" s="53"/>
      <c r="G22" s="8">
        <f t="shared" si="0"/>
        <v>0</v>
      </c>
    </row>
    <row r="23" spans="1:7" x14ac:dyDescent="0.2">
      <c r="A23">
        <v>6</v>
      </c>
      <c r="C23" s="53"/>
      <c r="G23" s="8">
        <f t="shared" si="0"/>
        <v>0</v>
      </c>
    </row>
    <row r="24" spans="1:7" x14ac:dyDescent="0.2">
      <c r="A24">
        <v>7</v>
      </c>
      <c r="C24" s="53"/>
      <c r="G24" s="8">
        <f t="shared" si="0"/>
        <v>0</v>
      </c>
    </row>
    <row r="25" spans="1:7" x14ac:dyDescent="0.2">
      <c r="A25">
        <v>8</v>
      </c>
      <c r="C25" s="53"/>
      <c r="G25" s="8">
        <f t="shared" si="0"/>
        <v>0</v>
      </c>
    </row>
    <row r="26" spans="1:7" x14ac:dyDescent="0.2">
      <c r="A26" s="1"/>
      <c r="B26" s="1"/>
      <c r="C26" s="1"/>
      <c r="D26" s="1"/>
      <c r="E26" s="1"/>
      <c r="F26" s="1"/>
      <c r="G26" s="10">
        <f>SUBTOTAL(109,G18:G25)</f>
        <v>160000</v>
      </c>
    </row>
    <row r="27" spans="1:7" ht="15" x14ac:dyDescent="0.25">
      <c r="A27" s="143" t="s">
        <v>2</v>
      </c>
      <c r="B27" s="143"/>
      <c r="C27" s="143"/>
      <c r="D27" s="143"/>
      <c r="E27" s="143"/>
    </row>
    <row r="28" spans="1:7" x14ac:dyDescent="0.2">
      <c r="A28" t="s">
        <v>3</v>
      </c>
      <c r="B28" t="s">
        <v>4</v>
      </c>
      <c r="C28" t="s">
        <v>6</v>
      </c>
      <c r="D28" t="s">
        <v>69</v>
      </c>
      <c r="E28" t="s">
        <v>7</v>
      </c>
      <c r="F28" t="s">
        <v>5</v>
      </c>
    </row>
    <row r="29" spans="1:7" x14ac:dyDescent="0.2">
      <c r="A29">
        <v>1</v>
      </c>
      <c r="B29" t="s">
        <v>16</v>
      </c>
      <c r="C29" t="s">
        <v>17</v>
      </c>
      <c r="E29">
        <v>123</v>
      </c>
      <c r="F29">
        <v>1000</v>
      </c>
    </row>
    <row r="30" spans="1:7" x14ac:dyDescent="0.2">
      <c r="A30">
        <v>2</v>
      </c>
      <c r="B30" t="s">
        <v>16</v>
      </c>
      <c r="C30" t="s">
        <v>17</v>
      </c>
      <c r="E30">
        <v>124</v>
      </c>
      <c r="F30">
        <v>1000</v>
      </c>
    </row>
    <row r="31" spans="1:7" x14ac:dyDescent="0.2">
      <c r="A31">
        <v>3</v>
      </c>
      <c r="B31" t="s">
        <v>16</v>
      </c>
      <c r="C31" t="s">
        <v>17</v>
      </c>
      <c r="E31">
        <v>125</v>
      </c>
      <c r="F31">
        <v>1000</v>
      </c>
    </row>
    <row r="32" spans="1:7" x14ac:dyDescent="0.2">
      <c r="A32">
        <v>4</v>
      </c>
      <c r="B32" t="s">
        <v>16</v>
      </c>
      <c r="C32" t="s">
        <v>17</v>
      </c>
      <c r="E32">
        <v>126</v>
      </c>
      <c r="F32">
        <v>1000</v>
      </c>
    </row>
    <row r="33" spans="1:6" x14ac:dyDescent="0.2">
      <c r="A33">
        <v>5</v>
      </c>
      <c r="B33" t="s">
        <v>16</v>
      </c>
      <c r="C33" t="s">
        <v>17</v>
      </c>
      <c r="E33">
        <v>127</v>
      </c>
      <c r="F33">
        <v>1000</v>
      </c>
    </row>
    <row r="34" spans="1:6" x14ac:dyDescent="0.2">
      <c r="A34">
        <v>9</v>
      </c>
      <c r="B34" t="s">
        <v>16</v>
      </c>
      <c r="C34" t="s">
        <v>17</v>
      </c>
      <c r="E34">
        <v>128</v>
      </c>
      <c r="F34">
        <v>1000</v>
      </c>
    </row>
    <row r="35" spans="1:6" x14ac:dyDescent="0.2">
      <c r="A35">
        <v>10</v>
      </c>
      <c r="B35" t="s">
        <v>16</v>
      </c>
      <c r="C35" t="s">
        <v>17</v>
      </c>
      <c r="E35">
        <v>129</v>
      </c>
      <c r="F35">
        <v>1000</v>
      </c>
    </row>
    <row r="36" spans="1:6" x14ac:dyDescent="0.2">
      <c r="A36">
        <v>11</v>
      </c>
    </row>
    <row r="37" spans="1:6" x14ac:dyDescent="0.2">
      <c r="A37">
        <v>12</v>
      </c>
    </row>
    <row r="38" spans="1:6" x14ac:dyDescent="0.2">
      <c r="A38">
        <v>13</v>
      </c>
    </row>
    <row r="39" spans="1:6" x14ac:dyDescent="0.2">
      <c r="A39" s="1"/>
      <c r="B39" s="1">
        <f>SUBTOTAL(103,Table1[מוצר\שירות])</f>
        <v>7</v>
      </c>
      <c r="C39" s="1"/>
      <c r="D39" s="1"/>
      <c r="E39" s="1"/>
      <c r="F39" s="2">
        <f>SUBTOTAL(109,Table1[סכום])</f>
        <v>7000</v>
      </c>
    </row>
    <row r="41" spans="1:6" ht="15" x14ac:dyDescent="0.25">
      <c r="A41" s="143" t="s">
        <v>8</v>
      </c>
      <c r="B41" s="143"/>
      <c r="C41" s="143"/>
      <c r="D41" s="143"/>
      <c r="E41" s="143"/>
    </row>
    <row r="42" spans="1:6" x14ac:dyDescent="0.2">
      <c r="A42" t="s">
        <v>3</v>
      </c>
      <c r="B42" t="s">
        <v>4</v>
      </c>
      <c r="C42" t="s">
        <v>6</v>
      </c>
      <c r="D42" t="s">
        <v>69</v>
      </c>
      <c r="E42" t="s">
        <v>7</v>
      </c>
      <c r="F42" t="s">
        <v>5</v>
      </c>
    </row>
    <row r="43" spans="1:6" x14ac:dyDescent="0.2">
      <c r="A43">
        <v>1</v>
      </c>
      <c r="B43" t="s">
        <v>18</v>
      </c>
      <c r="C43" t="s">
        <v>19</v>
      </c>
      <c r="E43">
        <v>12654</v>
      </c>
      <c r="F43">
        <v>1350</v>
      </c>
    </row>
    <row r="44" spans="1:6" x14ac:dyDescent="0.2">
      <c r="A44">
        <v>2</v>
      </c>
      <c r="B44" t="s">
        <v>18</v>
      </c>
      <c r="C44" t="s">
        <v>19</v>
      </c>
      <c r="E44">
        <v>12655</v>
      </c>
      <c r="F44">
        <v>1350</v>
      </c>
    </row>
    <row r="45" spans="1:6" x14ac:dyDescent="0.2">
      <c r="A45">
        <v>3</v>
      </c>
      <c r="B45" t="s">
        <v>18</v>
      </c>
      <c r="C45" t="s">
        <v>19</v>
      </c>
      <c r="E45">
        <v>12656</v>
      </c>
      <c r="F45">
        <v>1350</v>
      </c>
    </row>
    <row r="46" spans="1:6" x14ac:dyDescent="0.2">
      <c r="A46">
        <v>4</v>
      </c>
      <c r="B46" t="s">
        <v>18</v>
      </c>
      <c r="C46" t="s">
        <v>19</v>
      </c>
      <c r="E46">
        <v>12657</v>
      </c>
      <c r="F46">
        <v>1350</v>
      </c>
    </row>
    <row r="47" spans="1:6" x14ac:dyDescent="0.2">
      <c r="A47">
        <v>5</v>
      </c>
      <c r="B47" t="s">
        <v>18</v>
      </c>
      <c r="C47" t="s">
        <v>19</v>
      </c>
      <c r="E47">
        <v>12658</v>
      </c>
      <c r="F47">
        <v>1350</v>
      </c>
    </row>
    <row r="48" spans="1:6" x14ac:dyDescent="0.2">
      <c r="A48">
        <v>6</v>
      </c>
      <c r="B48" t="s">
        <v>18</v>
      </c>
      <c r="C48" t="s">
        <v>19</v>
      </c>
      <c r="E48">
        <v>12659</v>
      </c>
      <c r="F48">
        <v>1350</v>
      </c>
    </row>
    <row r="49" spans="1:6" x14ac:dyDescent="0.2">
      <c r="A49">
        <v>7</v>
      </c>
      <c r="B49" t="s">
        <v>18</v>
      </c>
      <c r="C49" t="s">
        <v>19</v>
      </c>
      <c r="E49">
        <v>12660</v>
      </c>
      <c r="F49">
        <v>1350</v>
      </c>
    </row>
    <row r="50" spans="1:6" x14ac:dyDescent="0.2">
      <c r="A50">
        <v>8</v>
      </c>
    </row>
    <row r="51" spans="1:6" x14ac:dyDescent="0.2">
      <c r="A51">
        <v>9</v>
      </c>
    </row>
    <row r="52" spans="1:6" x14ac:dyDescent="0.2">
      <c r="A52">
        <v>10</v>
      </c>
    </row>
    <row r="53" spans="1:6" x14ac:dyDescent="0.2">
      <c r="A53">
        <v>11</v>
      </c>
    </row>
    <row r="54" spans="1:6" x14ac:dyDescent="0.2">
      <c r="A54">
        <v>12</v>
      </c>
    </row>
    <row r="55" spans="1:6" x14ac:dyDescent="0.2">
      <c r="A55">
        <v>13</v>
      </c>
    </row>
    <row r="56" spans="1:6" x14ac:dyDescent="0.2">
      <c r="A56" s="1"/>
      <c r="B56" s="1">
        <f>SUBTOTAL(103,Table13[מוצר\שירות])</f>
        <v>7</v>
      </c>
      <c r="C56" s="1"/>
      <c r="D56" s="1"/>
      <c r="E56" s="1"/>
      <c r="F56" s="2">
        <f>SUBTOTAL(109,Table13[סכום])</f>
        <v>9450</v>
      </c>
    </row>
    <row r="58" spans="1:6" ht="15" x14ac:dyDescent="0.25">
      <c r="A58" s="143" t="s">
        <v>9</v>
      </c>
      <c r="B58" s="143"/>
      <c r="C58" s="143"/>
      <c r="D58" s="143"/>
      <c r="E58" s="143"/>
    </row>
    <row r="59" spans="1:6" x14ac:dyDescent="0.2">
      <c r="A59" t="s">
        <v>3</v>
      </c>
      <c r="B59" t="s">
        <v>4</v>
      </c>
      <c r="C59" t="s">
        <v>6</v>
      </c>
      <c r="D59" t="s">
        <v>69</v>
      </c>
      <c r="E59" t="s">
        <v>7</v>
      </c>
      <c r="F59" t="s">
        <v>5</v>
      </c>
    </row>
    <row r="60" spans="1:6" x14ac:dyDescent="0.2">
      <c r="A60">
        <v>1</v>
      </c>
    </row>
    <row r="61" spans="1:6" x14ac:dyDescent="0.2">
      <c r="A61">
        <v>2</v>
      </c>
    </row>
    <row r="62" spans="1:6" x14ac:dyDescent="0.2">
      <c r="A62">
        <v>7</v>
      </c>
    </row>
    <row r="63" spans="1:6" x14ac:dyDescent="0.2">
      <c r="A63">
        <v>8</v>
      </c>
    </row>
    <row r="64" spans="1:6" x14ac:dyDescent="0.2">
      <c r="A64">
        <v>9</v>
      </c>
    </row>
    <row r="65" spans="1:6" x14ac:dyDescent="0.2">
      <c r="A65">
        <v>10</v>
      </c>
    </row>
    <row r="66" spans="1:6" x14ac:dyDescent="0.2">
      <c r="A66">
        <v>11</v>
      </c>
    </row>
    <row r="67" spans="1:6" x14ac:dyDescent="0.2">
      <c r="A67">
        <v>12</v>
      </c>
    </row>
    <row r="68" spans="1:6" x14ac:dyDescent="0.2">
      <c r="A68">
        <v>13</v>
      </c>
    </row>
    <row r="69" spans="1:6" x14ac:dyDescent="0.2">
      <c r="A69" s="1"/>
      <c r="B69" s="1">
        <f>SUBTOTAL(103,Table134[מוצר\שירות])</f>
        <v>0</v>
      </c>
      <c r="C69" s="1"/>
      <c r="D69" s="1"/>
      <c r="E69" s="1"/>
      <c r="F69" s="2">
        <f>SUBTOTAL(109,Table134[סכום])</f>
        <v>0</v>
      </c>
    </row>
    <row r="71" spans="1:6" ht="15" x14ac:dyDescent="0.25">
      <c r="A71" s="143" t="s">
        <v>31</v>
      </c>
      <c r="B71" s="143"/>
      <c r="C71" s="143"/>
      <c r="D71" s="143"/>
      <c r="E71" s="143"/>
    </row>
    <row r="72" spans="1:6" x14ac:dyDescent="0.2">
      <c r="A72" t="s">
        <v>3</v>
      </c>
      <c r="B72" t="s">
        <v>4</v>
      </c>
      <c r="C72" t="s">
        <v>6</v>
      </c>
      <c r="D72" t="s">
        <v>69</v>
      </c>
      <c r="E72" t="s">
        <v>7</v>
      </c>
      <c r="F72" t="s">
        <v>5</v>
      </c>
    </row>
    <row r="73" spans="1:6" x14ac:dyDescent="0.2">
      <c r="A73">
        <v>1</v>
      </c>
    </row>
    <row r="74" spans="1:6" x14ac:dyDescent="0.2">
      <c r="A74">
        <v>2</v>
      </c>
    </row>
    <row r="75" spans="1:6" x14ac:dyDescent="0.2">
      <c r="A75">
        <v>7</v>
      </c>
    </row>
    <row r="76" spans="1:6" x14ac:dyDescent="0.2">
      <c r="A76">
        <v>8</v>
      </c>
    </row>
    <row r="77" spans="1:6" x14ac:dyDescent="0.2">
      <c r="A77">
        <v>9</v>
      </c>
    </row>
    <row r="78" spans="1:6" x14ac:dyDescent="0.2">
      <c r="A78">
        <v>10</v>
      </c>
    </row>
    <row r="79" spans="1:6" x14ac:dyDescent="0.2">
      <c r="A79">
        <v>11</v>
      </c>
    </row>
    <row r="80" spans="1:6" x14ac:dyDescent="0.2">
      <c r="A80">
        <v>12</v>
      </c>
    </row>
    <row r="81" spans="1:6" x14ac:dyDescent="0.2">
      <c r="A81">
        <v>13</v>
      </c>
    </row>
    <row r="82" spans="1:6" x14ac:dyDescent="0.2">
      <c r="A82" s="1"/>
      <c r="B82" s="1">
        <f>SUBTOTAL(103,Table1345[מוצר\שירות])</f>
        <v>0</v>
      </c>
      <c r="C82" s="1"/>
      <c r="D82" s="1"/>
      <c r="E82" s="1"/>
      <c r="F82" s="2">
        <f>SUBTOTAL(109,Table1345[סכום])</f>
        <v>0</v>
      </c>
    </row>
  </sheetData>
  <sheetProtection selectLockedCells="1"/>
  <mergeCells count="5">
    <mergeCell ref="A27:E27"/>
    <mergeCell ref="A41:E41"/>
    <mergeCell ref="A58:E58"/>
    <mergeCell ref="A1:E1"/>
    <mergeCell ref="A71:E71"/>
  </mergeCells>
  <pageMargins left="0.70866141732283472" right="0.70866141732283472" top="0.74803149606299213" bottom="0.74803149606299213" header="0.31496062992125984" footer="0.31496062992125984"/>
  <pageSetup paperSize="9" scale="62" orientation="portrait" r:id="rId1"/>
  <headerFooter>
    <oddHeader>&amp;C&amp;20משרד האנרגיה והמים&amp;R&amp;G</oddHeader>
  </headerFooter>
  <rowBreaks count="1" manualBreakCount="1">
    <brk id="57" max="16383" man="1"/>
  </rowBreaks>
  <legacyDrawingHF r:id="rId2"/>
  <tableParts count="5">
    <tablePart r:id="rId3"/>
    <tablePart r:id="rId4"/>
    <tablePart r:id="rId5"/>
    <tablePart r:id="rId6"/>
    <tablePart r:id="rId7"/>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114"/>
  <sheetViews>
    <sheetView rightToLeft="1" tabSelected="1" view="pageBreakPreview" topLeftCell="A100" zoomScaleNormal="100" zoomScaleSheetLayoutView="100" workbookViewId="0">
      <selection activeCell="D8" sqref="D8:H8"/>
    </sheetView>
  </sheetViews>
  <sheetFormatPr defaultColWidth="8.75" defaultRowHeight="14.25" x14ac:dyDescent="0.2"/>
  <cols>
    <col min="1" max="1" width="2" style="16" customWidth="1"/>
    <col min="2" max="2" width="10.75" style="16" bestFit="1" customWidth="1"/>
    <col min="3" max="10" width="11.875" style="16" customWidth="1"/>
    <col min="11" max="11" width="14.25" style="70" bestFit="1" customWidth="1"/>
    <col min="12" max="19" width="8" style="16" customWidth="1"/>
    <col min="20" max="20" width="10.875" style="16" bestFit="1" customWidth="1"/>
    <col min="21" max="257" width="7.875" style="16" customWidth="1"/>
    <col min="258" max="16384" width="8.75" style="16"/>
  </cols>
  <sheetData>
    <row r="1" spans="2:19" ht="20.25" x14ac:dyDescent="0.3">
      <c r="B1" s="156" t="s">
        <v>11</v>
      </c>
      <c r="C1" s="156"/>
      <c r="D1" s="156"/>
      <c r="E1" s="156"/>
      <c r="F1" s="156"/>
      <c r="G1" s="156"/>
      <c r="H1" s="156"/>
      <c r="I1" s="156"/>
      <c r="J1" s="156"/>
      <c r="K1" s="156"/>
    </row>
    <row r="2" spans="2:19" x14ac:dyDescent="0.2">
      <c r="B2" s="142"/>
      <c r="C2" s="142"/>
      <c r="D2" s="142"/>
      <c r="E2" s="142"/>
      <c r="F2" s="142"/>
      <c r="G2" s="142"/>
      <c r="H2" s="142"/>
    </row>
    <row r="3" spans="2:19" ht="18" x14ac:dyDescent="0.25">
      <c r="B3" s="57"/>
      <c r="C3" s="83" t="str">
        <f>'סיכום מפרט'!B3</f>
        <v>שם החברה</v>
      </c>
      <c r="D3" s="157" t="str">
        <f>'סיכום מפרט'!$C$3</f>
        <v>מכון בישול "עוף טרי"</v>
      </c>
      <c r="E3" s="157"/>
      <c r="F3" s="157"/>
      <c r="G3" s="157"/>
      <c r="H3" s="157"/>
    </row>
    <row r="4" spans="2:19" ht="18.75" x14ac:dyDescent="0.25">
      <c r="B4" s="57"/>
      <c r="C4" s="83" t="s">
        <v>64</v>
      </c>
      <c r="D4" s="153" t="str">
        <f>'סיכום מפרט'!$C$4</f>
        <v>מחליף חום עוף-קרקע</v>
      </c>
      <c r="E4" s="153"/>
      <c r="F4" s="153"/>
      <c r="G4" s="153"/>
      <c r="H4" s="153"/>
      <c r="J4" s="86" t="s">
        <v>7</v>
      </c>
      <c r="K4" s="112">
        <v>1350</v>
      </c>
    </row>
    <row r="5" spans="2:19" ht="18.75" x14ac:dyDescent="0.25">
      <c r="B5" s="57"/>
      <c r="C5" s="83" t="s">
        <v>90</v>
      </c>
      <c r="D5" s="153" t="str">
        <f>'סיכום מפרט'!$C$5</f>
        <v>דן בן בשר</v>
      </c>
      <c r="E5" s="153"/>
      <c r="F5" s="153"/>
      <c r="G5" s="153"/>
      <c r="H5" s="153"/>
      <c r="J5" s="86" t="s">
        <v>110</v>
      </c>
      <c r="K5" s="132">
        <v>42005</v>
      </c>
    </row>
    <row r="6" spans="2:19" ht="18.75" x14ac:dyDescent="0.25">
      <c r="B6" s="57"/>
      <c r="C6" s="83" t="s">
        <v>65</v>
      </c>
      <c r="D6" s="153" t="str">
        <f>'סיכום מפרט'!$C$6</f>
        <v>11-11-013</v>
      </c>
      <c r="E6" s="153"/>
      <c r="F6" s="153"/>
      <c r="G6" s="153"/>
      <c r="H6" s="153"/>
      <c r="J6" s="86" t="s">
        <v>111</v>
      </c>
      <c r="K6" s="133">
        <v>500000</v>
      </c>
    </row>
    <row r="7" spans="2:19" ht="18" x14ac:dyDescent="0.25">
      <c r="B7" s="57"/>
      <c r="C7" s="83" t="s">
        <v>66</v>
      </c>
      <c r="D7" s="153" t="str">
        <f>'סיכום מפרט'!$C$7</f>
        <v>3-00789</v>
      </c>
      <c r="E7" s="153"/>
      <c r="F7" s="153"/>
      <c r="G7" s="153"/>
      <c r="H7" s="153"/>
    </row>
    <row r="8" spans="2:19" ht="18" x14ac:dyDescent="0.25">
      <c r="B8" s="15"/>
      <c r="C8" s="83" t="s">
        <v>98</v>
      </c>
      <c r="D8" s="154">
        <v>42370</v>
      </c>
      <c r="E8" s="155"/>
      <c r="F8" s="155"/>
      <c r="G8" s="155"/>
      <c r="H8" s="155"/>
    </row>
    <row r="9" spans="2:19" ht="15" x14ac:dyDescent="0.2">
      <c r="B9" s="15"/>
    </row>
    <row r="10" spans="2:19" x14ac:dyDescent="0.2">
      <c r="E10" s="16" t="s">
        <v>72</v>
      </c>
      <c r="F10" s="26">
        <f>'סיכום מפרט'!C23</f>
        <v>26271.875</v>
      </c>
    </row>
    <row r="11" spans="2:19" x14ac:dyDescent="0.2">
      <c r="E11" s="16" t="s">
        <v>103</v>
      </c>
      <c r="F11" s="17">
        <f>'סיכום מפרט'!C12</f>
        <v>0.625</v>
      </c>
    </row>
    <row r="14" spans="2:19" x14ac:dyDescent="0.2">
      <c r="C14" s="19"/>
      <c r="D14" s="19"/>
      <c r="E14" s="19"/>
      <c r="F14" s="19"/>
      <c r="G14" s="19"/>
      <c r="H14" s="19"/>
      <c r="I14" s="19"/>
      <c r="J14" s="19"/>
      <c r="L14" s="19"/>
      <c r="M14" s="19"/>
      <c r="N14" s="19"/>
      <c r="O14" s="19"/>
      <c r="P14" s="19"/>
      <c r="Q14" s="19"/>
      <c r="R14" s="19"/>
      <c r="S14" s="19"/>
    </row>
    <row r="15" spans="2:19" ht="18" x14ac:dyDescent="0.2">
      <c r="B15" s="49" t="s">
        <v>39</v>
      </c>
      <c r="C15" s="149" t="s">
        <v>44</v>
      </c>
      <c r="D15" s="150"/>
      <c r="E15" s="151" t="s">
        <v>45</v>
      </c>
      <c r="F15" s="152"/>
      <c r="G15" s="149" t="s">
        <v>46</v>
      </c>
      <c r="H15" s="150"/>
      <c r="I15" s="148" t="s">
        <v>47</v>
      </c>
      <c r="J15" s="148"/>
      <c r="K15" s="71"/>
    </row>
    <row r="16" spans="2:19" s="18" customFormat="1" x14ac:dyDescent="0.2">
      <c r="B16" s="23" t="s">
        <v>1</v>
      </c>
      <c r="C16" s="64">
        <v>41640</v>
      </c>
      <c r="D16" s="64">
        <f>C16+30*6</f>
        <v>41820</v>
      </c>
      <c r="E16" s="23"/>
      <c r="F16" s="23"/>
      <c r="G16" s="64"/>
      <c r="H16" s="64"/>
      <c r="I16" s="23"/>
      <c r="J16" s="23"/>
      <c r="K16" s="72"/>
    </row>
    <row r="17" spans="2:19" s="7" customFormat="1" ht="28.5" x14ac:dyDescent="0.2">
      <c r="B17" s="24"/>
      <c r="C17" s="65" t="s">
        <v>55</v>
      </c>
      <c r="D17" s="65" t="s">
        <v>56</v>
      </c>
      <c r="E17" s="24" t="s">
        <v>55</v>
      </c>
      <c r="F17" s="24" t="s">
        <v>56</v>
      </c>
      <c r="G17" s="65" t="s">
        <v>55</v>
      </c>
      <c r="H17" s="65" t="s">
        <v>56</v>
      </c>
      <c r="I17" s="24" t="s">
        <v>55</v>
      </c>
      <c r="J17" s="24" t="s">
        <v>56</v>
      </c>
      <c r="K17" s="73" t="s">
        <v>57</v>
      </c>
    </row>
    <row r="18" spans="2:19" x14ac:dyDescent="0.2">
      <c r="B18" s="22" t="s">
        <v>13</v>
      </c>
      <c r="C18" s="108">
        <v>10000</v>
      </c>
      <c r="D18" s="66">
        <v>10000</v>
      </c>
      <c r="E18" s="109">
        <v>10000</v>
      </c>
      <c r="F18" s="27">
        <v>5000</v>
      </c>
      <c r="G18" s="108">
        <v>10000</v>
      </c>
      <c r="H18" s="66"/>
      <c r="I18" s="109"/>
      <c r="J18" s="27"/>
      <c r="K18" s="74">
        <f>'מפרט שנה א'!D14</f>
        <v>160000</v>
      </c>
    </row>
    <row r="19" spans="2:19" x14ac:dyDescent="0.2">
      <c r="B19" s="22" t="s">
        <v>2</v>
      </c>
      <c r="C19" s="108">
        <v>10000</v>
      </c>
      <c r="D19" s="66">
        <v>90000</v>
      </c>
      <c r="E19" s="109">
        <v>30000</v>
      </c>
      <c r="F19" s="27">
        <v>5000</v>
      </c>
      <c r="G19" s="108">
        <v>30000</v>
      </c>
      <c r="H19" s="66"/>
      <c r="I19" s="109"/>
      <c r="J19" s="27"/>
      <c r="K19" s="75">
        <f>'מפרט שנה א'!D15</f>
        <v>50000</v>
      </c>
    </row>
    <row r="20" spans="2:19" x14ac:dyDescent="0.2">
      <c r="B20" s="22" t="s">
        <v>8</v>
      </c>
      <c r="C20" s="108">
        <v>30000</v>
      </c>
      <c r="D20" s="66">
        <v>25000</v>
      </c>
      <c r="E20" s="109">
        <v>5000</v>
      </c>
      <c r="F20" s="27">
        <v>5000</v>
      </c>
      <c r="G20" s="108">
        <v>5000</v>
      </c>
      <c r="H20" s="66"/>
      <c r="I20" s="109"/>
      <c r="J20" s="27"/>
      <c r="K20" s="75">
        <f>'מפרט שנה א'!D16</f>
        <v>3000</v>
      </c>
    </row>
    <row r="21" spans="2:19" x14ac:dyDescent="0.2">
      <c r="B21" s="22" t="s">
        <v>53</v>
      </c>
      <c r="C21" s="108">
        <v>25000</v>
      </c>
      <c r="D21" s="66">
        <v>25000</v>
      </c>
      <c r="E21" s="109">
        <v>50000</v>
      </c>
      <c r="F21" s="27">
        <v>10000</v>
      </c>
      <c r="G21" s="108">
        <v>50000</v>
      </c>
      <c r="H21" s="66"/>
      <c r="I21" s="109"/>
      <c r="J21" s="27"/>
      <c r="K21" s="75">
        <f>'מפרט שנה א'!D17</f>
        <v>15000</v>
      </c>
    </row>
    <row r="22" spans="2:19" x14ac:dyDescent="0.2">
      <c r="B22" s="22" t="s">
        <v>33</v>
      </c>
      <c r="C22" s="108">
        <f t="shared" ref="C22:J22" si="0">SUM(C18:C21)*15%</f>
        <v>11250</v>
      </c>
      <c r="D22" s="66">
        <f t="shared" si="0"/>
        <v>22500</v>
      </c>
      <c r="E22" s="109">
        <f t="shared" si="0"/>
        <v>14250</v>
      </c>
      <c r="F22" s="27">
        <f t="shared" si="0"/>
        <v>3750</v>
      </c>
      <c r="G22" s="108">
        <f t="shared" si="0"/>
        <v>14250</v>
      </c>
      <c r="H22" s="66">
        <f t="shared" si="0"/>
        <v>0</v>
      </c>
      <c r="I22" s="109">
        <f t="shared" si="0"/>
        <v>0</v>
      </c>
      <c r="J22" s="27">
        <f t="shared" si="0"/>
        <v>0</v>
      </c>
      <c r="K22" s="75">
        <f>'מפרט שנה א'!D18</f>
        <v>34200</v>
      </c>
    </row>
    <row r="23" spans="2:19" x14ac:dyDescent="0.2">
      <c r="B23" s="22" t="s">
        <v>31</v>
      </c>
      <c r="C23" s="108">
        <v>11000</v>
      </c>
      <c r="D23" s="66">
        <v>10000</v>
      </c>
      <c r="E23" s="109">
        <v>10000</v>
      </c>
      <c r="F23" s="27">
        <v>5000</v>
      </c>
      <c r="G23" s="108">
        <v>10000</v>
      </c>
      <c r="H23" s="66"/>
      <c r="I23" s="109"/>
      <c r="J23" s="27"/>
      <c r="K23" s="75">
        <f>'מפרט שנה א'!D19</f>
        <v>5000</v>
      </c>
    </row>
    <row r="24" spans="2:19" x14ac:dyDescent="0.2">
      <c r="B24" s="22" t="s">
        <v>74</v>
      </c>
      <c r="C24" s="67"/>
      <c r="D24" s="66">
        <f>-$F$10/4</f>
        <v>-6567.96875</v>
      </c>
      <c r="E24" s="88"/>
      <c r="F24" s="27">
        <f>-$F$10/4</f>
        <v>-6567.96875</v>
      </c>
      <c r="G24" s="67"/>
      <c r="H24" s="66">
        <f>-$F$10/4</f>
        <v>-6567.96875</v>
      </c>
      <c r="J24" s="27">
        <f>-$F$10/4</f>
        <v>-6567.96875</v>
      </c>
      <c r="K24" s="75"/>
    </row>
    <row r="25" spans="2:19" ht="15" thickBot="1" x14ac:dyDescent="0.25">
      <c r="B25" s="93" t="s">
        <v>12</v>
      </c>
      <c r="C25" s="94">
        <f>ROUND(SUM(C18:C23)*$F$11,0)</f>
        <v>60781</v>
      </c>
      <c r="D25" s="94">
        <f>ROUND(SUM(D18:D23)*$F$11,0)+D24</f>
        <v>107495.03125</v>
      </c>
      <c r="E25" s="95">
        <f>ROUND(SUM(E18:E23)*$F$11,0)</f>
        <v>74531</v>
      </c>
      <c r="F25" s="95">
        <f>ROUND(SUM(F18:F23)*$F$11,0)+F24</f>
        <v>14526.03125</v>
      </c>
      <c r="G25" s="94">
        <f>ROUND(SUM(G18:G23)*$F$11,0)</f>
        <v>74531</v>
      </c>
      <c r="H25" s="94">
        <f>ROUND(SUM(H18:H23)*$F$11,0)+H24</f>
        <v>-6567.96875</v>
      </c>
      <c r="I25" s="95">
        <f>ROUND(SUM(I18:I23)*$F$11,0)</f>
        <v>0</v>
      </c>
      <c r="J25" s="95">
        <f>ROUND(SUM(J18:J23)*$F$11,0)+J24</f>
        <v>-6567.96875</v>
      </c>
      <c r="K25" s="96">
        <f>'מפרט שנה א'!D20</f>
        <v>267200</v>
      </c>
    </row>
    <row r="26" spans="2:19" x14ac:dyDescent="0.2">
      <c r="B26" s="89" t="s">
        <v>52</v>
      </c>
      <c r="C26" s="90"/>
      <c r="D26" s="90">
        <f>D25</f>
        <v>107495.03125</v>
      </c>
      <c r="E26" s="91"/>
      <c r="F26" s="97">
        <f>SUM(D26,F25)</f>
        <v>122021.0625</v>
      </c>
      <c r="G26" s="90"/>
      <c r="H26" s="97">
        <f>SUM(F26,H25)</f>
        <v>115453.09375</v>
      </c>
      <c r="I26" s="91"/>
      <c r="J26" s="97">
        <f>SUM(H26,J25)</f>
        <v>108885.125</v>
      </c>
      <c r="K26" s="92"/>
      <c r="L26" s="19"/>
      <c r="M26" s="19"/>
      <c r="N26" s="19"/>
      <c r="O26" s="19"/>
      <c r="P26" s="19"/>
      <c r="Q26" s="19"/>
      <c r="R26" s="19"/>
      <c r="S26" s="19"/>
    </row>
    <row r="27" spans="2:19" x14ac:dyDescent="0.2">
      <c r="B27" s="22" t="s">
        <v>112</v>
      </c>
      <c r="C27" s="66"/>
      <c r="D27" s="66">
        <f>D26-D24</f>
        <v>114063</v>
      </c>
      <c r="E27" s="27"/>
      <c r="F27" s="87">
        <f>F26-F24</f>
        <v>128589.03125</v>
      </c>
      <c r="G27" s="66"/>
      <c r="H27" s="66">
        <f>H26-H24</f>
        <v>122021.0625</v>
      </c>
      <c r="I27" s="27"/>
      <c r="J27" s="87">
        <f>J26-J24</f>
        <v>115453.09375</v>
      </c>
      <c r="K27" s="76"/>
      <c r="L27" s="19"/>
      <c r="M27" s="19"/>
      <c r="N27" s="19"/>
      <c r="O27" s="19"/>
      <c r="P27" s="19"/>
      <c r="Q27" s="19"/>
      <c r="R27" s="19"/>
      <c r="S27" s="19"/>
    </row>
    <row r="29" spans="2:19" ht="18" x14ac:dyDescent="0.2">
      <c r="B29" s="49" t="s">
        <v>83</v>
      </c>
      <c r="C29" s="147" t="s">
        <v>48</v>
      </c>
      <c r="D29" s="147"/>
      <c r="E29" s="148" t="s">
        <v>49</v>
      </c>
      <c r="F29" s="148"/>
      <c r="G29" s="147" t="s">
        <v>50</v>
      </c>
      <c r="H29" s="147"/>
      <c r="I29" s="148" t="s">
        <v>51</v>
      </c>
      <c r="J29" s="148"/>
      <c r="K29" s="71"/>
    </row>
    <row r="30" spans="2:19" x14ac:dyDescent="0.2">
      <c r="B30" s="23" t="s">
        <v>1</v>
      </c>
      <c r="C30" s="64"/>
      <c r="D30" s="64"/>
      <c r="E30" s="23"/>
      <c r="F30" s="23"/>
      <c r="G30" s="64"/>
      <c r="H30" s="64"/>
      <c r="I30" s="23"/>
      <c r="J30" s="23"/>
      <c r="K30" s="72"/>
    </row>
    <row r="31" spans="2:19" ht="28.5" x14ac:dyDescent="0.2">
      <c r="B31" s="24"/>
      <c r="C31" s="65" t="s">
        <v>55</v>
      </c>
      <c r="D31" s="65" t="s">
        <v>56</v>
      </c>
      <c r="E31" s="24" t="s">
        <v>55</v>
      </c>
      <c r="F31" s="24" t="s">
        <v>56</v>
      </c>
      <c r="G31" s="65" t="s">
        <v>55</v>
      </c>
      <c r="H31" s="65" t="s">
        <v>56</v>
      </c>
      <c r="I31" s="24" t="s">
        <v>55</v>
      </c>
      <c r="J31" s="24" t="s">
        <v>56</v>
      </c>
      <c r="K31" s="73" t="s">
        <v>59</v>
      </c>
    </row>
    <row r="32" spans="2:19" x14ac:dyDescent="0.2">
      <c r="B32" s="22" t="s">
        <v>13</v>
      </c>
      <c r="C32" s="110"/>
      <c r="D32" s="68"/>
      <c r="E32" s="111"/>
      <c r="F32" s="22"/>
      <c r="G32" s="110"/>
      <c r="H32" s="68"/>
      <c r="I32" s="109"/>
      <c r="J32" s="27"/>
      <c r="K32" s="77">
        <f>'מפרט שנה ב'!D14</f>
        <v>100000</v>
      </c>
    </row>
    <row r="33" spans="2:19" x14ac:dyDescent="0.2">
      <c r="B33" s="22" t="s">
        <v>2</v>
      </c>
      <c r="C33" s="110"/>
      <c r="D33" s="68"/>
      <c r="E33" s="111"/>
      <c r="F33" s="22"/>
      <c r="G33" s="110"/>
      <c r="H33" s="68"/>
      <c r="I33" s="109"/>
      <c r="J33" s="27"/>
      <c r="K33" s="77">
        <f>'מפרט שנה ב'!D15</f>
        <v>50000</v>
      </c>
    </row>
    <row r="34" spans="2:19" x14ac:dyDescent="0.2">
      <c r="B34" s="22" t="s">
        <v>8</v>
      </c>
      <c r="C34" s="110"/>
      <c r="D34" s="68"/>
      <c r="E34" s="111"/>
      <c r="F34" s="22"/>
      <c r="G34" s="110"/>
      <c r="H34" s="68"/>
      <c r="I34" s="109"/>
      <c r="J34" s="27"/>
      <c r="K34" s="77">
        <f>'מפרט שנה ב'!D16</f>
        <v>50000</v>
      </c>
    </row>
    <row r="35" spans="2:19" x14ac:dyDescent="0.2">
      <c r="B35" s="22" t="s">
        <v>53</v>
      </c>
      <c r="C35" s="110"/>
      <c r="D35" s="68"/>
      <c r="E35" s="111"/>
      <c r="F35" s="22"/>
      <c r="G35" s="110"/>
      <c r="H35" s="68"/>
      <c r="I35" s="109"/>
      <c r="J35" s="27"/>
      <c r="K35" s="77">
        <f>'מפרט שנה ב'!D17</f>
        <v>10000</v>
      </c>
    </row>
    <row r="36" spans="2:19" x14ac:dyDescent="0.2">
      <c r="B36" s="22" t="s">
        <v>33</v>
      </c>
      <c r="C36" s="110">
        <f t="shared" ref="C36:J36" si="1">SUM(C32:C35)*15%</f>
        <v>0</v>
      </c>
      <c r="D36" s="68">
        <f t="shared" si="1"/>
        <v>0</v>
      </c>
      <c r="E36" s="111">
        <f t="shared" si="1"/>
        <v>0</v>
      </c>
      <c r="F36" s="22">
        <f t="shared" si="1"/>
        <v>0</v>
      </c>
      <c r="G36" s="110">
        <f t="shared" si="1"/>
        <v>0</v>
      </c>
      <c r="H36" s="68">
        <f t="shared" si="1"/>
        <v>0</v>
      </c>
      <c r="I36" s="109">
        <f t="shared" si="1"/>
        <v>0</v>
      </c>
      <c r="J36" s="27">
        <f t="shared" si="1"/>
        <v>0</v>
      </c>
      <c r="K36" s="77">
        <f>'מפרט שנה ב'!D18</f>
        <v>31500</v>
      </c>
    </row>
    <row r="37" spans="2:19" x14ac:dyDescent="0.2">
      <c r="B37" s="22" t="s">
        <v>31</v>
      </c>
      <c r="C37" s="110"/>
      <c r="D37" s="68"/>
      <c r="E37" s="111"/>
      <c r="F37" s="22"/>
      <c r="G37" s="110"/>
      <c r="H37" s="68"/>
      <c r="I37" s="109"/>
      <c r="J37" s="27"/>
      <c r="K37" s="77">
        <f>'מפרט שנה ב'!D19</f>
        <v>5000</v>
      </c>
    </row>
    <row r="38" spans="2:19" x14ac:dyDescent="0.2">
      <c r="B38" s="22" t="s">
        <v>74</v>
      </c>
      <c r="C38" s="67"/>
      <c r="D38" s="66"/>
      <c r="F38" s="27"/>
      <c r="G38" s="67"/>
      <c r="H38" s="66"/>
      <c r="J38" s="27"/>
      <c r="K38" s="75"/>
    </row>
    <row r="39" spans="2:19" ht="15" thickBot="1" x14ac:dyDescent="0.25">
      <c r="B39" s="22" t="s">
        <v>12</v>
      </c>
      <c r="C39" s="94">
        <f>ROUND(SUM(C32:C37)*$F$11,0)</f>
        <v>0</v>
      </c>
      <c r="D39" s="94">
        <f>ROUND(SUM(D32:D37)*$F$11,0)+D38</f>
        <v>0</v>
      </c>
      <c r="E39" s="95">
        <f>ROUND(SUM(E32:E37)*$F$11,0)</f>
        <v>0</v>
      </c>
      <c r="F39" s="95">
        <f>ROUND(SUM(F32:F37)*$F$11,0)+F38</f>
        <v>0</v>
      </c>
      <c r="G39" s="94">
        <f>ROUND(SUM(G32:G37)*$F$11,0)</f>
        <v>0</v>
      </c>
      <c r="H39" s="94">
        <f>ROUND(SUM(H32:H37)*$F$11,0)+H38</f>
        <v>0</v>
      </c>
      <c r="I39" s="95">
        <f>ROUND(SUM(I32:I37)*$F$11,0)</f>
        <v>0</v>
      </c>
      <c r="J39" s="95">
        <f>ROUND(SUM(J32:J37)*$F$11,0)+J38</f>
        <v>0</v>
      </c>
      <c r="K39" s="96">
        <f>'מפרט שנה ב'!D20</f>
        <v>246500</v>
      </c>
    </row>
    <row r="40" spans="2:19" x14ac:dyDescent="0.2">
      <c r="B40" s="89" t="s">
        <v>52</v>
      </c>
      <c r="C40" s="90"/>
      <c r="D40" s="90">
        <f>SUM(D39,J26)</f>
        <v>108885.125</v>
      </c>
      <c r="E40" s="91"/>
      <c r="F40" s="97">
        <f>SUM(D40,F39)</f>
        <v>108885.125</v>
      </c>
      <c r="G40" s="90"/>
      <c r="H40" s="97">
        <f>SUM(F40,H39)</f>
        <v>108885.125</v>
      </c>
      <c r="I40" s="91"/>
      <c r="J40" s="97">
        <f>SUM(H40,J39)</f>
        <v>108885.125</v>
      </c>
      <c r="K40" s="92"/>
      <c r="L40" s="19"/>
      <c r="M40" s="19"/>
      <c r="N40" s="19"/>
      <c r="O40" s="19"/>
      <c r="P40" s="19"/>
      <c r="Q40" s="19"/>
      <c r="R40" s="19"/>
      <c r="S40" s="19"/>
    </row>
    <row r="41" spans="2:19" x14ac:dyDescent="0.2">
      <c r="B41" s="22" t="s">
        <v>112</v>
      </c>
      <c r="C41" s="66"/>
      <c r="D41" s="66">
        <f>D40-D38</f>
        <v>108885.125</v>
      </c>
      <c r="E41" s="27"/>
      <c r="F41" s="87">
        <f>F40-F38</f>
        <v>108885.125</v>
      </c>
      <c r="G41" s="66"/>
      <c r="H41" s="97">
        <f>H40-H38</f>
        <v>108885.125</v>
      </c>
      <c r="I41" s="27"/>
      <c r="J41" s="87">
        <f>J40-J38</f>
        <v>108885.125</v>
      </c>
      <c r="K41" s="76"/>
      <c r="L41" s="19"/>
      <c r="M41" s="19"/>
      <c r="N41" s="19"/>
      <c r="O41" s="19"/>
      <c r="P41" s="19"/>
      <c r="Q41" s="19"/>
      <c r="R41" s="19"/>
      <c r="S41" s="19"/>
    </row>
    <row r="42" spans="2:19" x14ac:dyDescent="0.2">
      <c r="B42" s="20"/>
    </row>
    <row r="43" spans="2:19" ht="18" x14ac:dyDescent="0.2">
      <c r="B43" s="49" t="s">
        <v>41</v>
      </c>
      <c r="C43" s="147" t="s">
        <v>78</v>
      </c>
      <c r="D43" s="147"/>
      <c r="E43" s="148" t="s">
        <v>79</v>
      </c>
      <c r="F43" s="148"/>
      <c r="G43" s="147" t="s">
        <v>80</v>
      </c>
      <c r="H43" s="147"/>
      <c r="I43" s="148" t="s">
        <v>81</v>
      </c>
      <c r="J43" s="148"/>
      <c r="K43" s="71"/>
    </row>
    <row r="44" spans="2:19" x14ac:dyDescent="0.2">
      <c r="B44" s="23" t="s">
        <v>1</v>
      </c>
      <c r="C44" s="64"/>
      <c r="D44" s="64"/>
      <c r="E44" s="23"/>
      <c r="F44" s="23"/>
      <c r="G44" s="64"/>
      <c r="H44" s="64"/>
      <c r="I44" s="23"/>
      <c r="J44" s="23"/>
      <c r="K44" s="72"/>
    </row>
    <row r="45" spans="2:19" ht="28.5" x14ac:dyDescent="0.2">
      <c r="B45" s="24"/>
      <c r="C45" s="65" t="s">
        <v>55</v>
      </c>
      <c r="D45" s="65" t="s">
        <v>56</v>
      </c>
      <c r="E45" s="24" t="s">
        <v>55</v>
      </c>
      <c r="F45" s="24" t="s">
        <v>56</v>
      </c>
      <c r="G45" s="65" t="s">
        <v>55</v>
      </c>
      <c r="H45" s="65" t="s">
        <v>56</v>
      </c>
      <c r="I45" s="24" t="s">
        <v>55</v>
      </c>
      <c r="J45" s="24" t="s">
        <v>56</v>
      </c>
      <c r="K45" s="73" t="s">
        <v>82</v>
      </c>
    </row>
    <row r="46" spans="2:19" x14ac:dyDescent="0.2">
      <c r="B46" s="22" t="s">
        <v>13</v>
      </c>
      <c r="C46" s="110"/>
      <c r="D46" s="68">
        <v>10000</v>
      </c>
      <c r="E46" s="111"/>
      <c r="F46" s="22"/>
      <c r="G46" s="110"/>
      <c r="H46" s="68"/>
      <c r="I46" s="109"/>
      <c r="J46" s="27"/>
      <c r="K46" s="77">
        <f>'מפרט שנה ג'!D14</f>
        <v>200000</v>
      </c>
    </row>
    <row r="47" spans="2:19" x14ac:dyDescent="0.2">
      <c r="B47" s="22" t="s">
        <v>2</v>
      </c>
      <c r="C47" s="110"/>
      <c r="D47" s="68"/>
      <c r="E47" s="111"/>
      <c r="F47" s="22"/>
      <c r="G47" s="110"/>
      <c r="H47" s="68"/>
      <c r="I47" s="109"/>
      <c r="J47" s="27"/>
      <c r="K47" s="77">
        <f>'מפרט שנה ג'!D15</f>
        <v>50000</v>
      </c>
    </row>
    <row r="48" spans="2:19" x14ac:dyDescent="0.2">
      <c r="B48" s="22" t="s">
        <v>8</v>
      </c>
      <c r="C48" s="110"/>
      <c r="D48" s="68"/>
      <c r="E48" s="111"/>
      <c r="F48" s="22"/>
      <c r="G48" s="110"/>
      <c r="H48" s="68"/>
      <c r="I48" s="109"/>
      <c r="J48" s="27"/>
      <c r="K48" s="77">
        <f>'מפרט שנה ג'!D16</f>
        <v>20000</v>
      </c>
    </row>
    <row r="49" spans="2:19" x14ac:dyDescent="0.2">
      <c r="B49" s="22" t="s">
        <v>53</v>
      </c>
      <c r="C49" s="110"/>
      <c r="D49" s="68"/>
      <c r="E49" s="111"/>
      <c r="F49" s="22"/>
      <c r="G49" s="110"/>
      <c r="H49" s="68"/>
      <c r="I49" s="109"/>
      <c r="J49" s="27"/>
      <c r="K49" s="77">
        <f>'מפרט שנה ג'!D17</f>
        <v>10000</v>
      </c>
    </row>
    <row r="50" spans="2:19" x14ac:dyDescent="0.2">
      <c r="B50" s="22" t="s">
        <v>33</v>
      </c>
      <c r="C50" s="110">
        <f t="shared" ref="C50:J50" si="2">SUM(C46:C49)*15%</f>
        <v>0</v>
      </c>
      <c r="D50" s="68">
        <f t="shared" si="2"/>
        <v>1500</v>
      </c>
      <c r="E50" s="111">
        <f t="shared" si="2"/>
        <v>0</v>
      </c>
      <c r="F50" s="22">
        <f t="shared" si="2"/>
        <v>0</v>
      </c>
      <c r="G50" s="110">
        <f t="shared" si="2"/>
        <v>0</v>
      </c>
      <c r="H50" s="68">
        <f t="shared" si="2"/>
        <v>0</v>
      </c>
      <c r="I50" s="109">
        <f t="shared" si="2"/>
        <v>0</v>
      </c>
      <c r="J50" s="27">
        <f t="shared" si="2"/>
        <v>0</v>
      </c>
      <c r="K50" s="77">
        <f>'מפרט שנה ג'!D18</f>
        <v>42000</v>
      </c>
    </row>
    <row r="51" spans="2:19" x14ac:dyDescent="0.2">
      <c r="B51" s="22" t="s">
        <v>31</v>
      </c>
      <c r="C51" s="110"/>
      <c r="D51" s="68"/>
      <c r="E51" s="111"/>
      <c r="F51" s="22"/>
      <c r="G51" s="110"/>
      <c r="H51" s="68"/>
      <c r="I51" s="109"/>
      <c r="J51" s="27"/>
      <c r="K51" s="77">
        <f>'מפרט שנה ג'!D19</f>
        <v>5000</v>
      </c>
    </row>
    <row r="52" spans="2:19" x14ac:dyDescent="0.2">
      <c r="B52" s="22" t="s">
        <v>74</v>
      </c>
      <c r="C52" s="67"/>
      <c r="D52" s="66"/>
      <c r="F52" s="27"/>
      <c r="G52" s="67"/>
      <c r="H52" s="66"/>
      <c r="J52" s="27"/>
      <c r="K52" s="75"/>
    </row>
    <row r="53" spans="2:19" ht="15" thickBot="1" x14ac:dyDescent="0.25">
      <c r="B53" s="22" t="s">
        <v>12</v>
      </c>
      <c r="C53" s="94">
        <f>ROUND(SUM(C46:C51)*$F$11,0)</f>
        <v>0</v>
      </c>
      <c r="D53" s="94">
        <f>ROUND(SUM(D46:D51)*$F$11,0)+D52</f>
        <v>7188</v>
      </c>
      <c r="E53" s="95">
        <f>ROUND(SUM(E46:E51)*$F$11,0)</f>
        <v>0</v>
      </c>
      <c r="F53" s="95">
        <f>ROUND(SUM(F46:F51)*$F$11,0)+F52</f>
        <v>0</v>
      </c>
      <c r="G53" s="94">
        <f>ROUND(SUM(G46:G51)*$F$11,0)</f>
        <v>0</v>
      </c>
      <c r="H53" s="94">
        <f>ROUND(SUM(H46:H51)*$F$11,0)+H52</f>
        <v>0</v>
      </c>
      <c r="I53" s="95">
        <f>ROUND(SUM(I46:I51)*$F$11,0)</f>
        <v>0</v>
      </c>
      <c r="J53" s="95">
        <f>ROUND(SUM(J46:J51)*$F$11,0)+J52</f>
        <v>0</v>
      </c>
      <c r="K53" s="96">
        <f>'מפרט שנה ג'!D20</f>
        <v>327000</v>
      </c>
    </row>
    <row r="54" spans="2:19" x14ac:dyDescent="0.2">
      <c r="B54" s="89" t="s">
        <v>52</v>
      </c>
      <c r="C54" s="90"/>
      <c r="D54" s="90">
        <f>SUM(D53,J40)</f>
        <v>116073.125</v>
      </c>
      <c r="E54" s="91"/>
      <c r="F54" s="97">
        <f>SUM(D54,F53)</f>
        <v>116073.125</v>
      </c>
      <c r="G54" s="90"/>
      <c r="H54" s="97">
        <f>SUM(F54,H53)</f>
        <v>116073.125</v>
      </c>
      <c r="I54" s="91"/>
      <c r="J54" s="97">
        <f>SUM(H54,J53)</f>
        <v>116073.125</v>
      </c>
      <c r="K54" s="92"/>
      <c r="L54" s="19"/>
      <c r="M54" s="19"/>
      <c r="N54" s="19"/>
      <c r="O54" s="19"/>
      <c r="P54" s="19"/>
      <c r="Q54" s="19"/>
      <c r="R54" s="19"/>
      <c r="S54" s="19"/>
    </row>
    <row r="55" spans="2:19" x14ac:dyDescent="0.2">
      <c r="B55" s="22" t="s">
        <v>112</v>
      </c>
      <c r="C55" s="66"/>
      <c r="D55" s="66">
        <f>D54-D52</f>
        <v>116073.125</v>
      </c>
      <c r="E55" s="27"/>
      <c r="F55" s="87">
        <f>F54-F52</f>
        <v>116073.125</v>
      </c>
      <c r="G55" s="66"/>
      <c r="H55" s="97">
        <f>H54-H52</f>
        <v>116073.125</v>
      </c>
      <c r="I55" s="27"/>
      <c r="J55" s="87">
        <f>J54-J52</f>
        <v>116073.125</v>
      </c>
      <c r="K55" s="76"/>
      <c r="L55" s="19"/>
      <c r="M55" s="19"/>
      <c r="N55" s="19"/>
      <c r="O55" s="19"/>
      <c r="P55" s="19"/>
      <c r="Q55" s="19"/>
      <c r="R55" s="19"/>
      <c r="S55" s="19"/>
    </row>
    <row r="56" spans="2:19" x14ac:dyDescent="0.2">
      <c r="B56" s="20"/>
      <c r="C56" s="36"/>
      <c r="D56" s="20"/>
      <c r="E56" s="36"/>
      <c r="F56" s="20"/>
      <c r="G56" s="36"/>
      <c r="H56" s="20"/>
      <c r="I56" s="36"/>
      <c r="J56" s="20"/>
      <c r="K56" s="78"/>
    </row>
    <row r="57" spans="2:19" ht="15.75" thickBot="1" x14ac:dyDescent="0.3">
      <c r="B57" s="50" t="s">
        <v>101</v>
      </c>
      <c r="D57" s="69" t="s">
        <v>97</v>
      </c>
      <c r="G57" s="48" t="s">
        <v>99</v>
      </c>
      <c r="I57" s="69" t="s">
        <v>106</v>
      </c>
    </row>
    <row r="58" spans="2:19" ht="15" thickTop="1" x14ac:dyDescent="0.2">
      <c r="B58" s="38" t="s">
        <v>104</v>
      </c>
      <c r="C58" s="39"/>
      <c r="D58" s="39"/>
      <c r="E58" s="84">
        <f>D8</f>
        <v>42370</v>
      </c>
      <c r="F58" s="40"/>
      <c r="G58" s="38" t="s">
        <v>104</v>
      </c>
      <c r="H58" s="39"/>
      <c r="I58" s="39"/>
      <c r="J58" s="84">
        <f>E58</f>
        <v>42370</v>
      </c>
      <c r="K58" s="79"/>
    </row>
    <row r="59" spans="2:19" x14ac:dyDescent="0.2">
      <c r="C59" s="36"/>
      <c r="D59" s="36"/>
      <c r="E59" s="36"/>
      <c r="F59" s="42"/>
      <c r="H59" s="36"/>
      <c r="I59" s="36"/>
      <c r="J59" s="36"/>
      <c r="K59" s="80"/>
    </row>
    <row r="60" spans="2:19" x14ac:dyDescent="0.2">
      <c r="B60" s="41" t="s">
        <v>102</v>
      </c>
      <c r="C60" s="36"/>
      <c r="D60" s="36"/>
      <c r="E60" s="36"/>
      <c r="F60" s="42"/>
      <c r="G60" s="41" t="s">
        <v>102</v>
      </c>
      <c r="H60" s="36"/>
      <c r="I60" s="36"/>
      <c r="J60" s="36"/>
      <c r="K60" s="80"/>
    </row>
    <row r="61" spans="2:19" x14ac:dyDescent="0.2">
      <c r="B61" s="41"/>
      <c r="C61" s="36"/>
      <c r="D61" s="36"/>
      <c r="E61" s="36"/>
      <c r="F61" s="42"/>
      <c r="G61" s="41" t="s">
        <v>127</v>
      </c>
      <c r="H61" s="36"/>
      <c r="I61" s="36"/>
      <c r="J61" s="36"/>
      <c r="K61" s="80"/>
    </row>
    <row r="62" spans="2:19" x14ac:dyDescent="0.2">
      <c r="B62" s="43" t="s">
        <v>61</v>
      </c>
      <c r="C62" s="21"/>
      <c r="D62" s="21"/>
      <c r="E62" s="21"/>
      <c r="F62" s="44"/>
      <c r="G62" s="43" t="s">
        <v>100</v>
      </c>
      <c r="H62" s="21"/>
      <c r="I62" s="21"/>
      <c r="J62" s="21"/>
      <c r="K62" s="81"/>
    </row>
    <row r="63" spans="2:19" x14ac:dyDescent="0.2">
      <c r="B63" s="41"/>
      <c r="C63" s="37"/>
      <c r="D63" s="36"/>
      <c r="E63" s="36"/>
      <c r="F63" s="42"/>
      <c r="G63" s="41"/>
      <c r="H63" s="37"/>
      <c r="I63" s="36"/>
      <c r="J63" s="36"/>
      <c r="K63" s="80"/>
    </row>
    <row r="64" spans="2:19" x14ac:dyDescent="0.2">
      <c r="B64" s="43" t="s">
        <v>62</v>
      </c>
      <c r="C64" s="21"/>
      <c r="D64" s="36"/>
      <c r="E64" s="36" t="s">
        <v>63</v>
      </c>
      <c r="F64" s="44"/>
      <c r="G64" s="43" t="s">
        <v>62</v>
      </c>
      <c r="H64" s="21"/>
      <c r="I64" s="36"/>
      <c r="J64" s="36" t="s">
        <v>63</v>
      </c>
      <c r="K64" s="81"/>
    </row>
    <row r="65" spans="2:11" ht="15" thickBot="1" x14ac:dyDescent="0.25">
      <c r="B65" s="45"/>
      <c r="C65" s="46"/>
      <c r="D65" s="46"/>
      <c r="E65" s="46"/>
      <c r="F65" s="47"/>
      <c r="G65" s="45"/>
      <c r="H65" s="46"/>
      <c r="I65" s="46"/>
      <c r="J65" s="46"/>
      <c r="K65" s="82"/>
    </row>
    <row r="66" spans="2:11" ht="15" thickTop="1" x14ac:dyDescent="0.2">
      <c r="B66" s="41"/>
      <c r="C66" s="36"/>
      <c r="D66" s="36"/>
      <c r="E66" s="36"/>
      <c r="F66" s="39"/>
      <c r="G66" s="36"/>
      <c r="H66" s="36"/>
      <c r="I66" s="36"/>
      <c r="J66" s="36"/>
      <c r="K66" s="78"/>
    </row>
    <row r="67" spans="2:11" ht="15" thickBot="1" x14ac:dyDescent="0.25">
      <c r="B67" s="41" t="s">
        <v>105</v>
      </c>
      <c r="C67" s="36"/>
      <c r="D67" s="69" t="s">
        <v>97</v>
      </c>
      <c r="E67" s="36"/>
      <c r="F67" s="46"/>
      <c r="G67" s="36"/>
      <c r="H67" s="36"/>
      <c r="I67" s="36"/>
      <c r="J67" s="36"/>
      <c r="K67" s="78"/>
    </row>
    <row r="68" spans="2:11" ht="15.75" thickTop="1" thickBot="1" x14ac:dyDescent="0.25">
      <c r="B68" s="38" t="s">
        <v>104</v>
      </c>
      <c r="C68" s="39"/>
      <c r="D68" s="39"/>
      <c r="E68" s="84">
        <f>E58</f>
        <v>42370</v>
      </c>
      <c r="F68" s="40"/>
      <c r="H68" s="36"/>
      <c r="I68" s="36"/>
      <c r="J68" s="36"/>
      <c r="K68" s="78"/>
    </row>
    <row r="69" spans="2:11" ht="15" thickTop="1" x14ac:dyDescent="0.2">
      <c r="C69" s="36"/>
      <c r="D69" s="36"/>
      <c r="E69" s="36"/>
      <c r="F69" s="42"/>
      <c r="H69" s="38" t="s">
        <v>70</v>
      </c>
      <c r="I69" s="39"/>
      <c r="J69" s="51"/>
      <c r="K69" s="52"/>
    </row>
    <row r="70" spans="2:11" x14ac:dyDescent="0.2">
      <c r="B70" s="41" t="s">
        <v>60</v>
      </c>
      <c r="C70" s="36"/>
      <c r="D70" s="36"/>
      <c r="E70" s="36"/>
      <c r="F70" s="42"/>
      <c r="H70" s="41"/>
      <c r="I70" s="36"/>
      <c r="J70" s="36"/>
      <c r="K70" s="42"/>
    </row>
    <row r="71" spans="2:11" x14ac:dyDescent="0.2">
      <c r="B71" s="41"/>
      <c r="C71" s="36"/>
      <c r="D71" s="36"/>
      <c r="E71" s="36"/>
      <c r="F71" s="42"/>
      <c r="H71" s="41" t="s">
        <v>113</v>
      </c>
      <c r="I71" s="36"/>
      <c r="J71" s="21"/>
      <c r="K71" s="44"/>
    </row>
    <row r="72" spans="2:11" x14ac:dyDescent="0.2">
      <c r="B72" s="43" t="s">
        <v>61</v>
      </c>
      <c r="C72" s="21"/>
      <c r="D72" s="21"/>
      <c r="E72" s="21"/>
      <c r="F72" s="44"/>
      <c r="H72" s="41"/>
      <c r="I72" s="36" t="s">
        <v>71</v>
      </c>
      <c r="J72" s="21"/>
      <c r="K72" s="44"/>
    </row>
    <row r="73" spans="2:11" ht="15" thickBot="1" x14ac:dyDescent="0.25">
      <c r="B73" s="41"/>
      <c r="C73" s="37"/>
      <c r="D73" s="36"/>
      <c r="E73" s="36"/>
      <c r="F73" s="42"/>
      <c r="H73" s="45"/>
      <c r="I73" s="46"/>
      <c r="J73" s="46"/>
      <c r="K73" s="47"/>
    </row>
    <row r="74" spans="2:11" ht="15" thickTop="1" x14ac:dyDescent="0.2">
      <c r="B74" s="43" t="s">
        <v>62</v>
      </c>
      <c r="C74" s="21"/>
      <c r="D74" s="36"/>
      <c r="E74" s="36" t="s">
        <v>63</v>
      </c>
      <c r="F74" s="44"/>
    </row>
    <row r="75" spans="2:11" ht="15" thickBot="1" x14ac:dyDescent="0.25">
      <c r="B75" s="45"/>
      <c r="C75" s="46"/>
      <c r="D75" s="46"/>
      <c r="E75" s="46"/>
      <c r="F75" s="47"/>
    </row>
    <row r="76" spans="2:11" ht="15" thickTop="1" x14ac:dyDescent="0.2"/>
    <row r="78" spans="2:11" x14ac:dyDescent="0.2">
      <c r="C78" s="16" t="str">
        <f t="shared" ref="C78" si="3">D4</f>
        <v>מחליף חום עוף-קרקע</v>
      </c>
    </row>
    <row r="79" spans="2:11" x14ac:dyDescent="0.2">
      <c r="C79" s="16" t="str">
        <f t="shared" ref="C79" si="4">D6</f>
        <v>11-11-013</v>
      </c>
    </row>
    <row r="81" spans="2:9" x14ac:dyDescent="0.2">
      <c r="B81" s="16" t="s">
        <v>114</v>
      </c>
      <c r="C81" s="16" t="s">
        <v>115</v>
      </c>
    </row>
    <row r="83" spans="2:9" ht="20.25" x14ac:dyDescent="0.2">
      <c r="C83" s="98" t="s">
        <v>116</v>
      </c>
      <c r="D83" s="98" t="s">
        <v>34</v>
      </c>
      <c r="E83" s="146" t="s">
        <v>117</v>
      </c>
      <c r="F83" s="146"/>
      <c r="G83" s="146"/>
      <c r="H83" s="146"/>
      <c r="I83" s="146"/>
    </row>
    <row r="84" spans="2:9" ht="20.25" x14ac:dyDescent="0.2">
      <c r="C84" s="99"/>
      <c r="D84" s="99"/>
      <c r="E84" s="145"/>
      <c r="F84" s="145"/>
      <c r="G84" s="145"/>
      <c r="H84" s="145"/>
      <c r="I84" s="145"/>
    </row>
    <row r="85" spans="2:9" ht="20.25" x14ac:dyDescent="0.2">
      <c r="C85" s="99"/>
      <c r="D85" s="99"/>
      <c r="E85" s="145"/>
      <c r="F85" s="145"/>
      <c r="G85" s="145"/>
      <c r="H85" s="145"/>
      <c r="I85" s="145"/>
    </row>
    <row r="86" spans="2:9" ht="20.25" x14ac:dyDescent="0.2">
      <c r="C86" s="99"/>
      <c r="D86" s="99"/>
      <c r="E86" s="145"/>
      <c r="F86" s="145"/>
      <c r="G86" s="145"/>
      <c r="H86" s="145"/>
      <c r="I86" s="145"/>
    </row>
    <row r="87" spans="2:9" ht="20.25" x14ac:dyDescent="0.2">
      <c r="C87" s="99"/>
      <c r="D87" s="99"/>
      <c r="E87" s="145"/>
      <c r="F87" s="145"/>
      <c r="G87" s="145"/>
      <c r="H87" s="145"/>
      <c r="I87" s="145"/>
    </row>
    <row r="88" spans="2:9" ht="20.25" x14ac:dyDescent="0.2">
      <c r="C88" s="99"/>
      <c r="D88" s="99"/>
      <c r="E88" s="145"/>
      <c r="F88" s="145"/>
      <c r="G88" s="145"/>
      <c r="H88" s="145"/>
      <c r="I88" s="145"/>
    </row>
    <row r="89" spans="2:9" ht="20.25" x14ac:dyDescent="0.2">
      <c r="C89" s="99"/>
      <c r="D89" s="99"/>
      <c r="E89" s="145"/>
      <c r="F89" s="145"/>
      <c r="G89" s="145"/>
      <c r="H89" s="145"/>
      <c r="I89" s="145"/>
    </row>
    <row r="90" spans="2:9" ht="20.25" x14ac:dyDescent="0.2">
      <c r="C90" s="99"/>
      <c r="D90" s="99"/>
      <c r="E90" s="145"/>
      <c r="F90" s="145"/>
      <c r="G90" s="145"/>
      <c r="H90" s="145"/>
      <c r="I90" s="145"/>
    </row>
    <row r="91" spans="2:9" ht="20.25" x14ac:dyDescent="0.2">
      <c r="C91" s="99"/>
      <c r="D91" s="99"/>
      <c r="E91" s="145"/>
      <c r="F91" s="145"/>
      <c r="G91" s="145"/>
      <c r="H91" s="145"/>
      <c r="I91" s="145"/>
    </row>
    <row r="92" spans="2:9" ht="20.25" x14ac:dyDescent="0.2">
      <c r="C92" s="99"/>
      <c r="D92" s="99"/>
      <c r="E92" s="145"/>
      <c r="F92" s="145"/>
      <c r="G92" s="145"/>
      <c r="H92" s="145"/>
      <c r="I92" s="145"/>
    </row>
    <row r="93" spans="2:9" ht="20.25" x14ac:dyDescent="0.2">
      <c r="C93" s="99"/>
      <c r="D93" s="99"/>
      <c r="E93" s="145"/>
      <c r="F93" s="145"/>
      <c r="G93" s="145"/>
      <c r="H93" s="145"/>
      <c r="I93" s="145"/>
    </row>
    <row r="94" spans="2:9" ht="20.25" x14ac:dyDescent="0.2">
      <c r="C94" s="99"/>
      <c r="D94" s="99"/>
      <c r="E94" s="145"/>
      <c r="F94" s="145"/>
      <c r="G94" s="145"/>
      <c r="H94" s="145"/>
      <c r="I94" s="145"/>
    </row>
    <row r="95" spans="2:9" ht="20.25" x14ac:dyDescent="0.2">
      <c r="C95" s="99"/>
      <c r="D95" s="99"/>
      <c r="E95" s="145"/>
      <c r="F95" s="145"/>
      <c r="G95" s="145"/>
      <c r="H95" s="145"/>
      <c r="I95" s="145"/>
    </row>
    <row r="96" spans="2:9" ht="20.25" x14ac:dyDescent="0.2">
      <c r="C96" s="99"/>
      <c r="D96" s="99"/>
      <c r="E96" s="145"/>
      <c r="F96" s="145"/>
      <c r="G96" s="145"/>
      <c r="H96" s="145"/>
      <c r="I96" s="145"/>
    </row>
    <row r="97" spans="3:9" ht="20.25" x14ac:dyDescent="0.2">
      <c r="C97" s="99"/>
      <c r="D97" s="99"/>
      <c r="E97" s="145"/>
      <c r="F97" s="145"/>
      <c r="G97" s="145"/>
      <c r="H97" s="145"/>
      <c r="I97" s="145"/>
    </row>
    <row r="98" spans="3:9" ht="20.25" x14ac:dyDescent="0.2">
      <c r="C98" s="99"/>
      <c r="D98" s="99"/>
      <c r="E98" s="145"/>
      <c r="F98" s="145"/>
      <c r="G98" s="145"/>
      <c r="H98" s="145"/>
      <c r="I98" s="145"/>
    </row>
    <row r="99" spans="3:9" ht="20.25" x14ac:dyDescent="0.2">
      <c r="C99" s="99"/>
      <c r="D99" s="99"/>
      <c r="E99" s="145"/>
      <c r="F99" s="145"/>
      <c r="G99" s="145"/>
      <c r="H99" s="145"/>
      <c r="I99" s="145"/>
    </row>
    <row r="100" spans="3:9" ht="20.25" x14ac:dyDescent="0.2">
      <c r="C100" s="99"/>
      <c r="D100" s="99"/>
      <c r="E100" s="145"/>
      <c r="F100" s="145"/>
      <c r="G100" s="145"/>
      <c r="H100" s="145"/>
      <c r="I100" s="145"/>
    </row>
    <row r="101" spans="3:9" ht="20.25" x14ac:dyDescent="0.2">
      <c r="C101" s="99"/>
      <c r="D101" s="99"/>
      <c r="E101" s="145"/>
      <c r="F101" s="145"/>
      <c r="G101" s="145"/>
      <c r="H101" s="145"/>
      <c r="I101" s="145"/>
    </row>
    <row r="102" spans="3:9" ht="20.25" x14ac:dyDescent="0.2">
      <c r="C102" s="99"/>
      <c r="D102" s="99"/>
      <c r="E102" s="145"/>
      <c r="F102" s="145"/>
      <c r="G102" s="145"/>
      <c r="H102" s="145"/>
      <c r="I102" s="145"/>
    </row>
    <row r="103" spans="3:9" ht="20.25" x14ac:dyDescent="0.2">
      <c r="C103" s="99"/>
      <c r="D103" s="99"/>
      <c r="E103" s="145"/>
      <c r="F103" s="145"/>
      <c r="G103" s="145"/>
      <c r="H103" s="145"/>
      <c r="I103" s="145"/>
    </row>
    <row r="104" spans="3:9" ht="20.25" x14ac:dyDescent="0.2">
      <c r="C104" s="99"/>
      <c r="D104" s="99"/>
      <c r="E104" s="145"/>
      <c r="F104" s="145"/>
      <c r="G104" s="145"/>
      <c r="H104" s="145"/>
      <c r="I104" s="145"/>
    </row>
    <row r="105" spans="3:9" ht="20.25" x14ac:dyDescent="0.2">
      <c r="C105" s="99"/>
      <c r="D105" s="99"/>
      <c r="E105" s="145"/>
      <c r="F105" s="145"/>
      <c r="G105" s="145"/>
      <c r="H105" s="145"/>
      <c r="I105" s="145"/>
    </row>
    <row r="106" spans="3:9" ht="20.25" x14ac:dyDescent="0.2">
      <c r="C106" s="99"/>
      <c r="D106" s="99"/>
      <c r="E106" s="145"/>
      <c r="F106" s="145"/>
      <c r="G106" s="145"/>
      <c r="H106" s="145"/>
      <c r="I106" s="145"/>
    </row>
    <row r="107" spans="3:9" ht="20.25" x14ac:dyDescent="0.2">
      <c r="C107" s="99"/>
      <c r="D107" s="99"/>
      <c r="E107" s="145"/>
      <c r="F107" s="145"/>
      <c r="G107" s="145"/>
      <c r="H107" s="145"/>
      <c r="I107" s="145"/>
    </row>
    <row r="108" spans="3:9" ht="20.25" x14ac:dyDescent="0.2">
      <c r="C108" s="99"/>
      <c r="D108" s="99"/>
      <c r="E108" s="145"/>
      <c r="F108" s="145"/>
      <c r="G108" s="145"/>
      <c r="H108" s="145"/>
      <c r="I108" s="145"/>
    </row>
    <row r="109" spans="3:9" ht="20.25" x14ac:dyDescent="0.2">
      <c r="C109" s="99"/>
      <c r="D109" s="99"/>
      <c r="E109" s="145"/>
      <c r="F109" s="145"/>
      <c r="G109" s="145"/>
      <c r="H109" s="145"/>
      <c r="I109" s="145"/>
    </row>
    <row r="110" spans="3:9" ht="20.25" x14ac:dyDescent="0.2">
      <c r="C110" s="99"/>
      <c r="D110" s="99"/>
      <c r="E110" s="145"/>
      <c r="F110" s="145"/>
      <c r="G110" s="145"/>
      <c r="H110" s="145"/>
      <c r="I110" s="145"/>
    </row>
    <row r="111" spans="3:9" ht="20.25" x14ac:dyDescent="0.2">
      <c r="C111" s="99"/>
      <c r="D111" s="99"/>
      <c r="E111" s="145"/>
      <c r="F111" s="145"/>
      <c r="G111" s="145"/>
      <c r="H111" s="145"/>
      <c r="I111" s="145"/>
    </row>
    <row r="112" spans="3:9" ht="20.25" x14ac:dyDescent="0.2">
      <c r="C112" s="99"/>
      <c r="D112" s="99"/>
      <c r="E112" s="145"/>
      <c r="F112" s="145"/>
      <c r="G112" s="145"/>
      <c r="H112" s="145"/>
      <c r="I112" s="145"/>
    </row>
    <row r="113" spans="3:9" ht="20.25" x14ac:dyDescent="0.2">
      <c r="C113" s="99"/>
      <c r="D113" s="99"/>
      <c r="E113" s="145"/>
      <c r="F113" s="145"/>
      <c r="G113" s="145"/>
      <c r="H113" s="145"/>
      <c r="I113" s="145"/>
    </row>
    <row r="114" spans="3:9" ht="20.25" x14ac:dyDescent="0.2">
      <c r="C114" s="99"/>
      <c r="D114" s="99"/>
      <c r="E114" s="145"/>
      <c r="F114" s="145"/>
      <c r="G114" s="145"/>
      <c r="H114" s="145"/>
      <c r="I114" s="145"/>
    </row>
  </sheetData>
  <sheetProtection sheet="1" objects="1" scenarios="1" selectLockedCells="1"/>
  <mergeCells count="52">
    <mergeCell ref="D6:H6"/>
    <mergeCell ref="D7:H7"/>
    <mergeCell ref="D8:H8"/>
    <mergeCell ref="B1:K1"/>
    <mergeCell ref="B2:H2"/>
    <mergeCell ref="D3:H3"/>
    <mergeCell ref="D4:H4"/>
    <mergeCell ref="D5:H5"/>
    <mergeCell ref="G29:H29"/>
    <mergeCell ref="I29:J29"/>
    <mergeCell ref="C15:D15"/>
    <mergeCell ref="E15:F15"/>
    <mergeCell ref="G15:H15"/>
    <mergeCell ref="I15:J15"/>
    <mergeCell ref="C29:D29"/>
    <mergeCell ref="E29:F29"/>
    <mergeCell ref="E95:I95"/>
    <mergeCell ref="C43:D43"/>
    <mergeCell ref="E43:F43"/>
    <mergeCell ref="G43:H43"/>
    <mergeCell ref="I43:J43"/>
    <mergeCell ref="E96:I96"/>
    <mergeCell ref="E97:I97"/>
    <mergeCell ref="E98:I98"/>
    <mergeCell ref="E99:I99"/>
    <mergeCell ref="E100:I100"/>
    <mergeCell ref="E101:I101"/>
    <mergeCell ref="E102:I102"/>
    <mergeCell ref="E103:I103"/>
    <mergeCell ref="E104:I104"/>
    <mergeCell ref="E105:I105"/>
    <mergeCell ref="E106:I106"/>
    <mergeCell ref="E107:I107"/>
    <mergeCell ref="E108:I108"/>
    <mergeCell ref="E109:I109"/>
    <mergeCell ref="E110:I110"/>
    <mergeCell ref="E111:I111"/>
    <mergeCell ref="E112:I112"/>
    <mergeCell ref="E113:I113"/>
    <mergeCell ref="E114:I114"/>
    <mergeCell ref="E83:I83"/>
    <mergeCell ref="E84:I84"/>
    <mergeCell ref="E85:I85"/>
    <mergeCell ref="E86:I86"/>
    <mergeCell ref="E87:I87"/>
    <mergeCell ref="E88:I88"/>
    <mergeCell ref="E89:I89"/>
    <mergeCell ref="E90:I90"/>
    <mergeCell ref="E91:I91"/>
    <mergeCell ref="E92:I92"/>
    <mergeCell ref="E93:I93"/>
    <mergeCell ref="E94:I94"/>
  </mergeCells>
  <dataValidations count="2">
    <dataValidation allowBlank="1" showInputMessage="1" showErrorMessage="1" promptTitle="שם המציע" prompt="נא להזין את שם המציע" sqref="D3:H3"/>
    <dataValidation type="date" allowBlank="1" showInputMessage="1" showErrorMessage="1" errorTitle="חייב תאריך" error="DATE" prompt="יש להזין את תאריך הדוח" sqref="D8:H8">
      <formula1>36161</formula1>
      <formula2>54789</formula2>
    </dataValidation>
  </dataValidations>
  <pageMargins left="0.70866141732283472" right="0.70866141732283472" top="0.74803149606299213" bottom="0.74803149606299213" header="0.31496062992125984" footer="0.31496062992125984"/>
  <pageSetup paperSize="9" scale="64" fitToHeight="2" orientation="portrait" r:id="rId1"/>
  <headerFooter>
    <oddHeader>&amp;C&amp;20משרד האנרגיה והמים&amp;R&amp;G</oddHeader>
  </headerFooter>
  <rowBreaks count="1" manualBreakCount="1">
    <brk id="75" max="10"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6</vt:i4>
      </vt:variant>
      <vt:variant>
        <vt:lpstr>טווחים בעלי שם</vt:lpstr>
      </vt:variant>
      <vt:variant>
        <vt:i4>3</vt:i4>
      </vt:variant>
    </vt:vector>
  </HeadingPairs>
  <TitlesOfParts>
    <vt:vector size="9" baseType="lpstr">
      <vt:lpstr>סיכום מפרט</vt:lpstr>
      <vt:lpstr>מפרט שנה א</vt:lpstr>
      <vt:lpstr>מפרט שנה ב</vt:lpstr>
      <vt:lpstr>מפרט שנה ג</vt:lpstr>
      <vt:lpstr>דיווח אסמכתאות</vt:lpstr>
      <vt:lpstr>דוח כספי</vt:lpstr>
      <vt:lpstr>'מפרט שנה א'!OLE_LINK4</vt:lpstr>
      <vt:lpstr>'דוח כספי'!WPrint_Area_W</vt:lpstr>
      <vt:lpstr>'סיכום מפרט'!WPrint_Area_W</vt:lpstr>
    </vt:vector>
  </TitlesOfParts>
  <Company>MNI</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איגור דרג'י</dc:creator>
  <cp:lastModifiedBy>אילנה טמסוט</cp:lastModifiedBy>
  <cp:lastPrinted>2015-04-27T05:04:33Z</cp:lastPrinted>
  <dcterms:created xsi:type="dcterms:W3CDTF">2013-01-21T08:45:15Z</dcterms:created>
  <dcterms:modified xsi:type="dcterms:W3CDTF">2015-04-27T05:05:44Z</dcterms:modified>
</cp:coreProperties>
</file>